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xWindow="0" yWindow="0" windowWidth="23040" windowHeight="9372"/>
  </bookViews>
  <sheets>
    <sheet name="bajet kharcha " sheetId="1" r:id="rId1"/>
    <sheet name="योजना विवरण" sheetId="2" r:id="rId2"/>
    <sheet name="दायित्व" sheetId="3" r:id="rId3"/>
    <sheet name="भौतिक" sheetId="4" r:id="rId4"/>
  </sheets>
  <externalReferences>
    <externalReference r:id="rId5"/>
  </externalReferences>
  <definedNames>
    <definedName name="_xlnm.Print_Titles" localSheetId="2">दायित्व!$1:$3</definedName>
    <definedName name="_xlnm.Print_Titles" localSheetId="3">भौतिक!$2:$2</definedName>
  </definedNames>
  <calcPr calcId="152511"/>
</workbook>
</file>

<file path=xl/calcChain.xml><?xml version="1.0" encoding="utf-8"?>
<calcChain xmlns="http://schemas.openxmlformats.org/spreadsheetml/2006/main">
  <c r="H55" i="4" l="1"/>
  <c r="G55" i="4"/>
  <c r="F55" i="4"/>
  <c r="M20" i="1" l="1"/>
  <c r="J26" i="1" l="1"/>
  <c r="H12" i="1" l="1"/>
  <c r="H13" i="1"/>
  <c r="H14" i="1"/>
  <c r="H15" i="1"/>
  <c r="H16" i="1"/>
  <c r="H17" i="1"/>
  <c r="H18" i="1"/>
  <c r="H19" i="1"/>
  <c r="H21" i="1"/>
  <c r="H22" i="1"/>
  <c r="H23" i="1"/>
  <c r="H10" i="1"/>
  <c r="H11" i="1"/>
  <c r="H9" i="1"/>
  <c r="H7" i="1"/>
  <c r="M21" i="1" l="1"/>
  <c r="M22" i="1"/>
  <c r="M23" i="1"/>
  <c r="M24" i="1"/>
  <c r="M27" i="1"/>
  <c r="M8" i="1"/>
  <c r="M9" i="1"/>
  <c r="M10" i="1"/>
  <c r="M11" i="1"/>
  <c r="M12" i="1"/>
  <c r="M13" i="1"/>
  <c r="M14" i="1"/>
  <c r="M15" i="1"/>
  <c r="M16" i="1"/>
  <c r="M17" i="1"/>
  <c r="M18" i="1"/>
  <c r="M19" i="1"/>
  <c r="M7" i="1"/>
  <c r="L15" i="1"/>
  <c r="L9" i="1"/>
  <c r="L11" i="1"/>
  <c r="L13" i="1"/>
  <c r="L17" i="1"/>
  <c r="L19" i="1"/>
  <c r="L21" i="1"/>
  <c r="L23" i="1"/>
  <c r="L7" i="1"/>
  <c r="G74" i="3"/>
  <c r="J74" i="3" s="1"/>
  <c r="J73" i="3"/>
  <c r="J75" i="3" s="1"/>
  <c r="E76" i="3"/>
  <c r="I75" i="3"/>
  <c r="H75" i="3"/>
  <c r="G75" i="3"/>
  <c r="F75" i="3"/>
  <c r="E75" i="3"/>
  <c r="D75" i="3"/>
  <c r="I72" i="3"/>
  <c r="I76" i="3" s="1"/>
  <c r="H72" i="3"/>
  <c r="G72" i="3"/>
  <c r="F72" i="3"/>
  <c r="E72" i="3"/>
  <c r="D72" i="3"/>
  <c r="D76" i="3" s="1"/>
  <c r="J71" i="3"/>
  <c r="J70" i="3"/>
  <c r="J72" i="3" s="1"/>
  <c r="G76" i="3" l="1"/>
  <c r="F76" i="3"/>
  <c r="H76" i="3"/>
  <c r="J76" i="3"/>
  <c r="J18" i="3" l="1"/>
  <c r="J19" i="3" s="1"/>
  <c r="I18" i="3"/>
  <c r="H18" i="3"/>
  <c r="G18" i="3"/>
  <c r="F18" i="3"/>
  <c r="E18" i="3"/>
  <c r="J17" i="3"/>
  <c r="I17" i="3"/>
  <c r="I19" i="3" s="1"/>
  <c r="H17" i="3"/>
  <c r="H19" i="3" s="1"/>
  <c r="G17" i="3"/>
  <c r="G19" i="3" s="1"/>
  <c r="F17" i="3"/>
  <c r="E17" i="3"/>
  <c r="J15" i="3"/>
  <c r="J16" i="3" s="1"/>
  <c r="I15" i="3"/>
  <c r="I16" i="3" s="1"/>
  <c r="H15" i="3"/>
  <c r="G15" i="3"/>
  <c r="F15" i="3"/>
  <c r="E15" i="3"/>
  <c r="J14" i="3"/>
  <c r="I14" i="3"/>
  <c r="H14" i="3"/>
  <c r="G14" i="3"/>
  <c r="G16" i="3" s="1"/>
  <c r="F14" i="3"/>
  <c r="E14" i="3"/>
  <c r="E19" i="3"/>
  <c r="D18" i="3"/>
  <c r="D17" i="3"/>
  <c r="D19" i="3" s="1"/>
  <c r="D15" i="3"/>
  <c r="D14" i="3"/>
  <c r="D16" i="3" l="1"/>
  <c r="D20" i="3" s="1"/>
  <c r="F16" i="3"/>
  <c r="F20" i="3" s="1"/>
  <c r="H16" i="3"/>
  <c r="F19" i="3"/>
  <c r="E16" i="3"/>
  <c r="G20" i="3"/>
  <c r="E20" i="3"/>
  <c r="I20" i="3"/>
  <c r="H20" i="3"/>
  <c r="J20" i="3"/>
  <c r="I62" i="3"/>
  <c r="I64" i="3" s="1"/>
  <c r="I63" i="3"/>
  <c r="H66" i="3"/>
  <c r="H65" i="3"/>
  <c r="F65" i="3"/>
  <c r="H63" i="3"/>
  <c r="E63" i="3"/>
  <c r="H62" i="3"/>
  <c r="J62" i="3" s="1"/>
  <c r="J55" i="3"/>
  <c r="J54" i="3"/>
  <c r="J63" i="3" l="1"/>
  <c r="N6" i="2"/>
  <c r="E10" i="3"/>
  <c r="F10" i="3"/>
  <c r="G10" i="3"/>
  <c r="H10" i="3"/>
  <c r="I10" i="3"/>
  <c r="J10" i="3"/>
  <c r="J12" i="3" s="1"/>
  <c r="D10" i="3"/>
  <c r="E11" i="3"/>
  <c r="I11" i="3" s="1"/>
  <c r="F52" i="3" l="1"/>
  <c r="J51" i="3"/>
  <c r="H51" i="3"/>
  <c r="H52" i="3" s="1"/>
  <c r="G51" i="3"/>
  <c r="F51" i="3"/>
  <c r="E51" i="3"/>
  <c r="D51" i="3"/>
  <c r="I50" i="3"/>
  <c r="I51" i="3" s="1"/>
  <c r="J48" i="3"/>
  <c r="H48" i="3"/>
  <c r="G48" i="3"/>
  <c r="G52" i="3" s="1"/>
  <c r="F48" i="3"/>
  <c r="E48" i="3"/>
  <c r="D48" i="3"/>
  <c r="I47" i="3"/>
  <c r="I46" i="3"/>
  <c r="E52" i="3" l="1"/>
  <c r="D52" i="3"/>
  <c r="J52" i="3"/>
  <c r="I48" i="3"/>
  <c r="I52" i="3" s="1"/>
  <c r="F60" i="3"/>
  <c r="E60" i="3"/>
  <c r="J59" i="3"/>
  <c r="I59" i="3"/>
  <c r="H59" i="3"/>
  <c r="G59" i="3"/>
  <c r="F59" i="3"/>
  <c r="E59" i="3"/>
  <c r="D59" i="3"/>
  <c r="I56" i="3"/>
  <c r="H56" i="3"/>
  <c r="G56" i="3"/>
  <c r="G60" i="3" s="1"/>
  <c r="F56" i="3"/>
  <c r="E56" i="3"/>
  <c r="D56" i="3"/>
  <c r="J56" i="3"/>
  <c r="D60" i="3" l="1"/>
  <c r="I60" i="3"/>
  <c r="H60" i="3"/>
  <c r="J60" i="3"/>
  <c r="I43" i="3" l="1"/>
  <c r="I40" i="3"/>
  <c r="I44" i="3" l="1"/>
  <c r="G40" i="4"/>
  <c r="H40" i="4" s="1"/>
  <c r="E40" i="4"/>
  <c r="G26" i="4"/>
  <c r="H26" i="4" s="1"/>
  <c r="D26" i="4"/>
  <c r="E26" i="4" s="1"/>
  <c r="F26" i="4" s="1"/>
  <c r="G13" i="4"/>
  <c r="H13" i="4" s="1"/>
  <c r="J67" i="3"/>
  <c r="I67" i="3"/>
  <c r="G67" i="3"/>
  <c r="G68" i="3" s="1"/>
  <c r="E67" i="3"/>
  <c r="D67" i="3"/>
  <c r="H67" i="3"/>
  <c r="F67" i="3"/>
  <c r="G64" i="3"/>
  <c r="F64" i="3"/>
  <c r="E64" i="3"/>
  <c r="E68" i="3" s="1"/>
  <c r="D64" i="3"/>
  <c r="D68" i="3" l="1"/>
  <c r="F68" i="3"/>
  <c r="H68" i="3"/>
  <c r="I68" i="3"/>
  <c r="J64" i="3"/>
  <c r="J68" i="3" s="1"/>
  <c r="H64" i="3"/>
  <c r="F24" i="4" l="1"/>
  <c r="F23" i="4"/>
  <c r="E77" i="3" l="1"/>
  <c r="F77" i="3"/>
  <c r="G77" i="3"/>
  <c r="H77" i="3"/>
  <c r="I77" i="3"/>
  <c r="J77" i="3"/>
  <c r="E79" i="3"/>
  <c r="F79" i="3"/>
  <c r="G79" i="3"/>
  <c r="H79" i="3"/>
  <c r="I79" i="3"/>
  <c r="J79" i="3"/>
  <c r="E80" i="3"/>
  <c r="F80" i="3"/>
  <c r="G80" i="3"/>
  <c r="H80" i="3"/>
  <c r="I80" i="3"/>
  <c r="J80" i="3"/>
  <c r="E81" i="3"/>
  <c r="F81" i="3"/>
  <c r="G81" i="3"/>
  <c r="H81" i="3"/>
  <c r="I81" i="3"/>
  <c r="J81" i="3"/>
  <c r="E82" i="3"/>
  <c r="F82" i="3"/>
  <c r="G82" i="3"/>
  <c r="H82" i="3"/>
  <c r="I82" i="3"/>
  <c r="J82" i="3"/>
  <c r="E83" i="3"/>
  <c r="F83" i="3"/>
  <c r="G83" i="3"/>
  <c r="H83" i="3"/>
  <c r="I83" i="3"/>
  <c r="J83" i="3"/>
  <c r="D83" i="3"/>
  <c r="D82" i="3"/>
  <c r="D77" i="3"/>
  <c r="H27" i="1"/>
  <c r="I27" i="1"/>
  <c r="J27" i="1"/>
  <c r="K27" i="1"/>
  <c r="G27" i="1"/>
  <c r="D55" i="4" l="1"/>
  <c r="E55" i="4"/>
  <c r="C55" i="4"/>
  <c r="D15" i="4" l="1"/>
  <c r="E15" i="4"/>
  <c r="F15" i="4"/>
  <c r="G15" i="4"/>
  <c r="H15" i="4"/>
  <c r="C28" i="4"/>
  <c r="D28" i="4"/>
  <c r="E28" i="4"/>
  <c r="F28" i="4"/>
  <c r="G28" i="4"/>
  <c r="H28" i="4"/>
  <c r="C42" i="4"/>
  <c r="D42" i="4"/>
  <c r="E42" i="4"/>
  <c r="F42" i="4"/>
  <c r="G42" i="4"/>
  <c r="H42" i="4"/>
  <c r="C15" i="4"/>
  <c r="D80" i="3"/>
  <c r="D81" i="3"/>
  <c r="D79" i="3"/>
  <c r="I78" i="3" l="1"/>
  <c r="J78" i="3"/>
  <c r="E78" i="3"/>
  <c r="F78" i="3"/>
  <c r="G78" i="3"/>
  <c r="H78" i="3"/>
  <c r="H28" i="1"/>
  <c r="I28" i="1"/>
  <c r="J28" i="1"/>
  <c r="K28" i="1"/>
  <c r="M28" i="1" s="1"/>
  <c r="G28" i="1"/>
  <c r="H26" i="1"/>
  <c r="F26" i="1"/>
  <c r="H25" i="1"/>
  <c r="J25" i="1"/>
  <c r="F25" i="1"/>
  <c r="E43" i="3"/>
  <c r="F43" i="3"/>
  <c r="G43" i="3"/>
  <c r="H43" i="3"/>
  <c r="J43" i="3"/>
  <c r="L25" i="1" l="1"/>
  <c r="D13" i="2"/>
  <c r="E13" i="2"/>
  <c r="F13" i="2"/>
  <c r="G13" i="2"/>
  <c r="H13" i="2"/>
  <c r="I13" i="2"/>
  <c r="J13" i="2"/>
  <c r="K13" i="2"/>
  <c r="L13" i="2"/>
  <c r="M13" i="2"/>
  <c r="N13" i="2"/>
  <c r="C13" i="2"/>
  <c r="C16" i="2" l="1"/>
  <c r="C18" i="2"/>
  <c r="C15" i="2"/>
  <c r="C17" i="2"/>
  <c r="F24" i="3"/>
  <c r="G24" i="3"/>
  <c r="H24" i="3"/>
  <c r="I24" i="3"/>
  <c r="J24" i="3"/>
  <c r="D78" i="3"/>
  <c r="D43" i="3"/>
  <c r="E40" i="3"/>
  <c r="E44" i="3" s="1"/>
  <c r="F40" i="3"/>
  <c r="F44" i="3" s="1"/>
  <c r="G40" i="3"/>
  <c r="G44" i="3" s="1"/>
  <c r="H40" i="3"/>
  <c r="H44" i="3" s="1"/>
  <c r="J40" i="3"/>
  <c r="J44" i="3" s="1"/>
  <c r="D40" i="3"/>
  <c r="E35" i="3"/>
  <c r="F35" i="3"/>
  <c r="F36" i="3" s="1"/>
  <c r="G35" i="3"/>
  <c r="G36" i="3" s="1"/>
  <c r="H35" i="3"/>
  <c r="H36" i="3" s="1"/>
  <c r="I35" i="3"/>
  <c r="I36" i="3" s="1"/>
  <c r="J35" i="3"/>
  <c r="J36" i="3" s="1"/>
  <c r="D35" i="3"/>
  <c r="E27" i="3"/>
  <c r="F27" i="3"/>
  <c r="G27" i="3"/>
  <c r="H27" i="3"/>
  <c r="I27" i="3"/>
  <c r="J27" i="3"/>
  <c r="D27" i="3"/>
  <c r="E24" i="3"/>
  <c r="D24" i="3"/>
  <c r="E12" i="3"/>
  <c r="F12" i="3"/>
  <c r="G12" i="3"/>
  <c r="H12" i="3"/>
  <c r="I12" i="3"/>
  <c r="D12" i="3"/>
  <c r="D16" i="2" l="1"/>
  <c r="I28" i="3"/>
  <c r="D28" i="3"/>
  <c r="H28" i="3"/>
  <c r="J28" i="3"/>
  <c r="G28" i="3"/>
  <c r="F28" i="3"/>
  <c r="E28" i="3"/>
  <c r="D17" i="2"/>
  <c r="D15" i="2"/>
  <c r="D18" i="2"/>
  <c r="E36" i="3"/>
  <c r="D36" i="3"/>
  <c r="D44" i="3"/>
</calcChain>
</file>

<file path=xl/sharedStrings.xml><?xml version="1.0" encoding="utf-8"?>
<sst xmlns="http://schemas.openxmlformats.org/spreadsheetml/2006/main" count="295" uniqueCount="97">
  <si>
    <t>क्र.स</t>
  </si>
  <si>
    <t xml:space="preserve">कार्यालय </t>
  </si>
  <si>
    <t>वजेटको विवरण</t>
  </si>
  <si>
    <t>ब.उ.शिनं</t>
  </si>
  <si>
    <t>चालु</t>
  </si>
  <si>
    <t xml:space="preserve">पुँजीगत </t>
  </si>
  <si>
    <t xml:space="preserve"> यातायात पूर्वाधार निर्देशनालय हेटौडा</t>
  </si>
  <si>
    <t xml:space="preserve">पूर्वाधार विकास कार्यालय काभ्रेपलान्चोक </t>
  </si>
  <si>
    <t>पूर्वाधार विकास कार्यालय ललितपुर</t>
  </si>
  <si>
    <t>पूर्वाधार विकास कार्यालय चितवन</t>
  </si>
  <si>
    <t>पूर्वाधार विकास कार्यालय रामेछाप</t>
  </si>
  <si>
    <t xml:space="preserve">पूर्वाधार विकास कार्यालय सिन्धुपाल्चोक </t>
  </si>
  <si>
    <t>पूर्वाधार विकास कार्यालय नुवाकोट</t>
  </si>
  <si>
    <t xml:space="preserve">प्रादेशिक </t>
  </si>
  <si>
    <t>संघीय सशर्त</t>
  </si>
  <si>
    <t>अर्धवार्षिक अवधिको  बजेट तथा खर्च</t>
  </si>
  <si>
    <t>बजेट (चालु)</t>
  </si>
  <si>
    <t>बजेट (पुँजीगत)</t>
  </si>
  <si>
    <t>खर्च(चालु)</t>
  </si>
  <si>
    <t>खर्च (पुँजीगत )</t>
  </si>
  <si>
    <t>चालु आ व को कूल वजेट</t>
  </si>
  <si>
    <t>सम्पन्न भएका योजनाहरु</t>
  </si>
  <si>
    <t xml:space="preserve">ठेक्का संझौता भएका योजनाहरु </t>
  </si>
  <si>
    <t xml:space="preserve">कार्यान्यन हुन बाँकि योजना </t>
  </si>
  <si>
    <t xml:space="preserve">कूल योजना संख्या </t>
  </si>
  <si>
    <t>सि.न</t>
  </si>
  <si>
    <t>आयोजनाको विवरण</t>
  </si>
  <si>
    <t>योजना संख्या</t>
  </si>
  <si>
    <t>प्रादेशिक</t>
  </si>
  <si>
    <t>सडक</t>
  </si>
  <si>
    <t>सडकपुल</t>
  </si>
  <si>
    <t>झोलुंगेपुल</t>
  </si>
  <si>
    <t>भवन</t>
  </si>
  <si>
    <t xml:space="preserve">चुरिया टनेल </t>
  </si>
  <si>
    <t>जम्मा</t>
  </si>
  <si>
    <t>सशर्त</t>
  </si>
  <si>
    <t>कार्यालय</t>
  </si>
  <si>
    <t>कूल जम्मा</t>
  </si>
  <si>
    <t>प्रादेशिक सडक तर्फ कूल जम्मा (सडक)</t>
  </si>
  <si>
    <t>प्रादेशिक सडक तर्फ कूल जम्मा (पुल)</t>
  </si>
  <si>
    <t>सशर्त कूल जम्मा ( सडक)</t>
  </si>
  <si>
    <t>सशर्त कूल जम्मा ( पुल)</t>
  </si>
  <si>
    <t xml:space="preserve">कूल जम्मा </t>
  </si>
  <si>
    <t>कूल चालु(प्रादेशिक)</t>
  </si>
  <si>
    <t>कूल चालु(सशर्त)</t>
  </si>
  <si>
    <t>कूल पुँजीगत (प्रादेशिक)</t>
  </si>
  <si>
    <t>कूल पुँजीगत (सशर्त)</t>
  </si>
  <si>
    <t>%</t>
  </si>
  <si>
    <t>नयाँ ट्रयाक निर्माण</t>
  </si>
  <si>
    <t>सव वेसस्तरको स्तरोन्नति</t>
  </si>
  <si>
    <t>नियमित मर्मत सम्भार।संरचना निर्माण</t>
  </si>
  <si>
    <t>क्र सं</t>
  </si>
  <si>
    <t>मर्मत सम्भार</t>
  </si>
  <si>
    <t>कालोपत्रे सडक( कि.मि.)</t>
  </si>
  <si>
    <t>ढलान सडक(कि.मि.)</t>
  </si>
  <si>
    <t>सडक पुल (सं.)</t>
  </si>
  <si>
    <t xml:space="preserve">प्रादेशिक सडक डिभिजन कार्यालय धादिंग </t>
  </si>
  <si>
    <t>प्रादेशिक सडक डिभिजन कार्यालय सिन्धुली</t>
  </si>
  <si>
    <t>चालु आ व ०७८/०७९ मा कार्यन्वयनमा रहेका आयोजनाहरुको विवरण</t>
  </si>
  <si>
    <t xml:space="preserve">रु  ५ करोड भन्दा माथिका योजनाहरु </t>
  </si>
  <si>
    <t xml:space="preserve">रु १ देखि  ५ करोड भन्दा का योजनाहरु </t>
  </si>
  <si>
    <t xml:space="preserve">रु १ करोड भन्दा घटी  का योजनाहरु </t>
  </si>
  <si>
    <t>प्रादेशिक सडक डिभिजन कार्यालय धादिंग</t>
  </si>
  <si>
    <t xml:space="preserve">कूल सम्झौता रकम रु </t>
  </si>
  <si>
    <t>आ.व. ७७/७८ सम्मको खर्च रु</t>
  </si>
  <si>
    <t>आ.व ०७८.०७९ मा विनियोजन रु</t>
  </si>
  <si>
    <t>आ.व. ७८/७९ (अर्ध वार्षिक) को खर्च रु</t>
  </si>
  <si>
    <t>आ.व. ७९/८० मा आवश्यक रु</t>
  </si>
  <si>
    <t>प्रादेशिक  तर्फ कूल जम्मा (झो पु)</t>
  </si>
  <si>
    <t>प्रादेशिक  तर्फ कूल जम्मा (भवन)</t>
  </si>
  <si>
    <t>प्रादेशिक तर्फ कूल जम्मा (टनेल मर्मत)</t>
  </si>
  <si>
    <t>आ.व. ०७८/०७९ मा थप आवश्यक रु</t>
  </si>
  <si>
    <t>आ.व. २०७७।७८सम्म</t>
  </si>
  <si>
    <t>आ.व. २०७८।७९ को लक्ष्य</t>
  </si>
  <si>
    <t>आ.व. २०७८।७९ को प्रगती</t>
  </si>
  <si>
    <t>कच्ची सडक (कि.मि.)</t>
  </si>
  <si>
    <t>ग्राभेल (खण्डास्मिथ) सडक(कि.मि)</t>
  </si>
  <si>
    <t>चालु आ व ०७८.०७९ को अर्धवार्षिकमा विनियोजित बजेट र खर्चको विवरण(रु हजारमा)</t>
  </si>
  <si>
    <t>बहुवर्षीय स्वीकृत चालु आयोजनाहरुको कूल दायित्व</t>
  </si>
  <si>
    <t>३३७०००१५,१६,१७,१८,१९</t>
  </si>
  <si>
    <t>३३७९११३६,३७,३८,३९,४१</t>
  </si>
  <si>
    <t>३३७९११३७,३८,४१</t>
  </si>
  <si>
    <t>३३७०००१६,१७,१८,१९</t>
  </si>
  <si>
    <t>३३७०००१५,१६,१७,१८,</t>
  </si>
  <si>
    <t>३३७९११३८,४०</t>
  </si>
  <si>
    <t>३३७०००१५,१६,१७,१८,१९,१२</t>
  </si>
  <si>
    <t>३३७९११३८,४१</t>
  </si>
  <si>
    <t>३३७०००१६,१७,१८,१९,१२</t>
  </si>
  <si>
    <t>३३७००१७४/१९४/१२४/१५४/१६४</t>
  </si>
  <si>
    <t>३३७९११३७४/४१४</t>
  </si>
  <si>
    <t>खर्च प्रतिशत</t>
  </si>
  <si>
    <t xml:space="preserve">चालु </t>
  </si>
  <si>
    <t>पुँजीगत</t>
  </si>
  <si>
    <t>झोलुंगे  पुल (सं.)</t>
  </si>
  <si>
    <t xml:space="preserve"> ०७८.०७९ अर्ध वार्षिकको भौतिक प्रगति</t>
  </si>
  <si>
    <t xml:space="preserve"> यातायात पूर्वाधार निर्देशनालय, हेटौडा</t>
  </si>
  <si>
    <t>यातायात पूर्वाधार निर्देशनालय, हेटौडा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</si>
</sst>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00439]0"/>
    <numFmt numFmtId="165" formatCode="[$-4000439]0.#"/>
    <numFmt numFmtId="166" formatCode="[$-4000439]0.00"/>
    <numFmt numFmtId="167" formatCode="[$-4000439]0.##"/>
  </numFmts>
  <fonts count="14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Kalimati"/>
    </font>
    <font>
      <b/>
      <sz val="11"/>
      <color theme="1"/>
      <name val="Kalimati"/>
    </font>
    <font>
      <sz val="11"/>
      <color rgb="FF000000"/>
      <name val="Calibri"/>
      <family val="2"/>
      <scheme val="minor"/>
    </font>
    <font>
      <sz val="11"/>
      <name val="Kalimati"/>
      <charset val="1"/>
    </font>
    <font>
      <b/>
      <sz val="12"/>
      <color theme="1"/>
      <name val="Kalimati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/>
    <xf numFmtId="164" fontId="2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6" fontId="4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7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1" fillId="0" borderId="1" xfId="0" applyFont="1" applyBorder="1"/>
    <xf numFmtId="164" fontId="8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/>
    <xf numFmtId="165" fontId="1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4" fontId="0" fillId="0" borderId="0" xfId="0" applyNumberFormat="1"/>
    <xf numFmtId="166" fontId="1" fillId="0" borderId="13" xfId="0" applyNumberFormat="1" applyFont="1" applyBorder="1"/>
    <xf numFmtId="0" fontId="1" fillId="0" borderId="1" xfId="0" applyFont="1" applyBorder="1" applyAlignment="1"/>
    <xf numFmtId="166" fontId="9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e-NP" sz="1800" b="0" i="0" baseline="0">
                <a:effectLst/>
              </a:rPr>
              <a:t>योजना विवरण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74256342957128"/>
          <c:y val="0.18097222222222234"/>
          <c:w val="0.88779418197725235"/>
          <c:h val="0.555007655293088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'योजना विवरण'!$B$15:$B$18</c:f>
            </c:multiLvlStrRef>
          </c:cat>
          <c:val>
            <c:numRef>
              <c:f>'योजना विवरण'!$C$15:$C$18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3063968"/>
        <c:axId val="1198524320"/>
      </c:barChart>
      <c:catAx>
        <c:axId val="11930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524320"/>
        <c:crosses val="autoZero"/>
        <c:auto val="1"/>
        <c:lblAlgn val="ctr"/>
        <c:lblOffset val="100"/>
        <c:noMultiLvlLbl val="0"/>
      </c:catAx>
      <c:valAx>
        <c:axId val="119852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00439]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306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" l="0.70000000000000029" r="0.70000000000000029" t="0.5" header="0.30000000000000016" footer="0.30000000000000016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e-NP"/>
              <a:t>योजना विवरण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multiLvlStrRef>
              <c:f>'योजना विवरण'!$B$16:$B$18</c:f>
            </c:multiLvlStrRef>
          </c:cat>
          <c:val>
            <c:numRef>
              <c:f>'योजना विवरण'!$C$16:$C$18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12</xdr:row>
      <xdr:rowOff>300037</xdr:rowOff>
    </xdr:from>
    <xdr:to>
      <xdr:col>11</xdr:col>
      <xdr:colOff>514350</xdr:colOff>
      <xdr:row>25</xdr:row>
      <xdr:rowOff>33337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17</xdr:row>
      <xdr:rowOff>280987</xdr:rowOff>
    </xdr:from>
    <xdr:to>
      <xdr:col>4</xdr:col>
      <xdr:colOff>457200</xdr:colOff>
      <xdr:row>32</xdr:row>
      <xdr:rowOff>61912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D%20078.079\Progress\Progress%20halfyear\Physical\Sindhupalchokhalf%20year%20Progress%20Summary%20078.0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Checklist_Shasarta"/>
      <sheetName val="MY Checklist_Province"/>
      <sheetName val="Province Bridge"/>
      <sheetName val="Province Road"/>
      <sheetName val="Physical Progress_collection"/>
      <sheetName val="bajet kharcha "/>
      <sheetName val="योजना विवरण"/>
      <sheetName val="दायित्व"/>
      <sheetName val="भौतिक"/>
    </sheetNames>
    <sheetDataSet>
      <sheetData sheetId="0">
        <row r="11">
          <cell r="B11">
            <v>2</v>
          </cell>
        </row>
        <row r="12">
          <cell r="B12">
            <v>3</v>
          </cell>
        </row>
        <row r="13">
          <cell r="B13">
            <v>4</v>
          </cell>
        </row>
        <row r="14">
          <cell r="B14">
            <v>5</v>
          </cell>
        </row>
        <row r="15">
          <cell r="E15">
            <v>849379263.02894199</v>
          </cell>
          <cell r="F15">
            <v>731370564.49413621</v>
          </cell>
          <cell r="G15">
            <v>122500000</v>
          </cell>
          <cell r="K15">
            <v>943000</v>
          </cell>
          <cell r="L15">
            <v>31657614.741605803</v>
          </cell>
          <cell r="M15">
            <v>0</v>
          </cell>
        </row>
        <row r="18">
          <cell r="B18">
            <v>1</v>
          </cell>
        </row>
        <row r="19">
          <cell r="B19">
            <v>2</v>
          </cell>
        </row>
        <row r="20">
          <cell r="B20">
            <v>3</v>
          </cell>
        </row>
        <row r="21">
          <cell r="B21">
            <v>4</v>
          </cell>
        </row>
        <row r="22">
          <cell r="E22">
            <v>113665090.73999999</v>
          </cell>
          <cell r="F22">
            <v>48620645.236928001</v>
          </cell>
          <cell r="G22">
            <v>40000000</v>
          </cell>
          <cell r="K22">
            <v>25001880</v>
          </cell>
          <cell r="L22">
            <v>25276000</v>
          </cell>
          <cell r="M22">
            <v>0</v>
          </cell>
        </row>
      </sheetData>
      <sheetData sheetId="1">
        <row r="10">
          <cell r="B10">
            <v>1</v>
          </cell>
        </row>
        <row r="11">
          <cell r="B11">
            <v>2</v>
          </cell>
        </row>
        <row r="12">
          <cell r="B12">
            <v>3</v>
          </cell>
        </row>
        <row r="13">
          <cell r="B13">
            <v>4</v>
          </cell>
        </row>
        <row r="14">
          <cell r="B14">
            <v>5</v>
          </cell>
        </row>
        <row r="15">
          <cell r="B15">
            <v>6</v>
          </cell>
        </row>
        <row r="16">
          <cell r="B16">
            <v>7</v>
          </cell>
        </row>
        <row r="17">
          <cell r="B17">
            <v>8</v>
          </cell>
        </row>
        <row r="18">
          <cell r="B18">
            <v>9</v>
          </cell>
        </row>
        <row r="19">
          <cell r="B19">
            <v>10</v>
          </cell>
        </row>
        <row r="20">
          <cell r="B20">
            <v>11</v>
          </cell>
        </row>
        <row r="21">
          <cell r="B21">
            <v>12</v>
          </cell>
        </row>
        <row r="22">
          <cell r="B22">
            <v>13</v>
          </cell>
        </row>
        <row r="23">
          <cell r="B23">
            <v>14</v>
          </cell>
        </row>
        <row r="24">
          <cell r="B24">
            <v>15</v>
          </cell>
        </row>
        <row r="25">
          <cell r="B25">
            <v>16</v>
          </cell>
        </row>
        <row r="26">
          <cell r="B26">
            <v>17</v>
          </cell>
        </row>
        <row r="27">
          <cell r="E27">
            <v>3705724247.3518767</v>
          </cell>
          <cell r="F27">
            <v>1061056454.9948</v>
          </cell>
          <cell r="G27">
            <v>1165400000</v>
          </cell>
          <cell r="K27">
            <v>144211470</v>
          </cell>
          <cell r="L27">
            <v>655572369.15093303</v>
          </cell>
          <cell r="M27">
            <v>828214093.97929358</v>
          </cell>
        </row>
        <row r="30">
          <cell r="B30">
            <v>1</v>
          </cell>
        </row>
        <row r="31">
          <cell r="B31">
            <v>2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E35">
            <v>197102759.6347</v>
          </cell>
          <cell r="F35">
            <v>64057329.571150005</v>
          </cell>
          <cell r="G35">
            <v>51500000</v>
          </cell>
          <cell r="K35">
            <v>1341360</v>
          </cell>
          <cell r="L35">
            <v>41457339.733099997</v>
          </cell>
          <cell r="M35">
            <v>45864331.116450004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tabSelected="1" topLeftCell="A16" zoomScaleNormal="100" workbookViewId="0">
      <selection activeCell="J32" sqref="J32"/>
    </sheetView>
  </sheetViews>
  <sheetFormatPr defaultRowHeight="14.4"/>
  <cols>
    <col min="1" max="1" width="9.33203125" bestFit="1" customWidth="1"/>
    <col min="2" max="2" width="34.6640625" bestFit="1" customWidth="1"/>
    <col min="3" max="3" width="15.33203125" customWidth="1"/>
    <col min="4" max="4" width="15.5546875" bestFit="1" customWidth="1"/>
    <col min="5" max="5" width="19.21875" bestFit="1" customWidth="1"/>
    <col min="6" max="6" width="13.88671875" customWidth="1"/>
    <col min="7" max="8" width="13.44140625" bestFit="1" customWidth="1"/>
    <col min="9" max="9" width="12.44140625" customWidth="1"/>
    <col min="10" max="10" width="13" bestFit="1" customWidth="1"/>
    <col min="11" max="11" width="13.77734375" customWidth="1"/>
  </cols>
  <sheetData>
    <row r="3" spans="1:13" ht="27.6">
      <c r="A3" s="1"/>
      <c r="B3" s="37" t="s">
        <v>77</v>
      </c>
      <c r="C3" s="37"/>
      <c r="D3" s="37"/>
      <c r="E3" s="37"/>
      <c r="F3" s="37"/>
      <c r="G3" s="37"/>
      <c r="H3" s="37"/>
      <c r="I3" s="37"/>
      <c r="J3" s="37"/>
      <c r="K3" s="37"/>
      <c r="L3" s="1"/>
    </row>
    <row r="4" spans="1:13" ht="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23.25" customHeight="1">
      <c r="A5" s="35" t="s">
        <v>0</v>
      </c>
      <c r="B5" s="35" t="s">
        <v>1</v>
      </c>
      <c r="C5" s="36" t="s">
        <v>2</v>
      </c>
      <c r="D5" s="35" t="s">
        <v>3</v>
      </c>
      <c r="E5" s="35"/>
      <c r="F5" s="35" t="s">
        <v>20</v>
      </c>
      <c r="G5" s="35"/>
      <c r="H5" s="35" t="s">
        <v>15</v>
      </c>
      <c r="I5" s="35"/>
      <c r="J5" s="35"/>
      <c r="K5" s="35"/>
      <c r="L5" s="35" t="s">
        <v>90</v>
      </c>
      <c r="M5" s="35"/>
    </row>
    <row r="6" spans="1:13" ht="23.25" customHeight="1">
      <c r="A6" s="35"/>
      <c r="B6" s="35"/>
      <c r="C6" s="36"/>
      <c r="D6" s="2" t="s">
        <v>4</v>
      </c>
      <c r="E6" s="2" t="s">
        <v>5</v>
      </c>
      <c r="F6" s="2" t="s">
        <v>4</v>
      </c>
      <c r="G6" s="2" t="s">
        <v>5</v>
      </c>
      <c r="H6" s="2" t="s">
        <v>16</v>
      </c>
      <c r="I6" s="2" t="s">
        <v>17</v>
      </c>
      <c r="J6" s="2" t="s">
        <v>18</v>
      </c>
      <c r="K6" s="2" t="s">
        <v>19</v>
      </c>
      <c r="L6" s="33" t="s">
        <v>91</v>
      </c>
      <c r="M6" s="5" t="s">
        <v>92</v>
      </c>
    </row>
    <row r="7" spans="1:13" ht="42">
      <c r="A7" s="3">
        <v>1</v>
      </c>
      <c r="B7" s="2" t="s">
        <v>6</v>
      </c>
      <c r="C7" s="2" t="s">
        <v>13</v>
      </c>
      <c r="D7" s="3">
        <v>337010113</v>
      </c>
      <c r="E7" s="23" t="s">
        <v>83</v>
      </c>
      <c r="F7" s="21">
        <v>24701</v>
      </c>
      <c r="G7" s="22">
        <v>446350</v>
      </c>
      <c r="H7" s="3">
        <f>F7/2</f>
        <v>12350.5</v>
      </c>
      <c r="I7" s="3">
        <v>351075</v>
      </c>
      <c r="J7" s="3">
        <v>7243.6909999999998</v>
      </c>
      <c r="K7" s="3">
        <v>164314.427</v>
      </c>
      <c r="L7" s="32">
        <f>J7/F7*100</f>
        <v>29.325496943443586</v>
      </c>
      <c r="M7" s="32">
        <f>K7/G7*100</f>
        <v>36.812910720286766</v>
      </c>
    </row>
    <row r="8" spans="1:13" ht="21">
      <c r="A8" s="3"/>
      <c r="B8" s="2"/>
      <c r="C8" s="2" t="s">
        <v>14</v>
      </c>
      <c r="D8" s="3"/>
      <c r="E8" s="3" t="s">
        <v>84</v>
      </c>
      <c r="F8" s="2"/>
      <c r="G8" s="3">
        <v>55000</v>
      </c>
      <c r="H8" s="3">
        <v>0</v>
      </c>
      <c r="I8" s="3">
        <v>27500</v>
      </c>
      <c r="J8" s="3"/>
      <c r="K8" s="4">
        <v>17308.39</v>
      </c>
      <c r="L8" s="32"/>
      <c r="M8" s="32">
        <f t="shared" ref="M8:M28" si="0">K8/G8*100</f>
        <v>31.469799999999999</v>
      </c>
    </row>
    <row r="9" spans="1:13" ht="42">
      <c r="A9" s="3">
        <v>2</v>
      </c>
      <c r="B9" s="2" t="s">
        <v>11</v>
      </c>
      <c r="C9" s="2" t="s">
        <v>13</v>
      </c>
      <c r="D9" s="3"/>
      <c r="E9" s="23" t="s">
        <v>85</v>
      </c>
      <c r="F9" s="3">
        <v>14432</v>
      </c>
      <c r="G9" s="3">
        <v>1457343</v>
      </c>
      <c r="H9" s="3">
        <f>F9/2</f>
        <v>7216</v>
      </c>
      <c r="I9" s="3">
        <v>1524751</v>
      </c>
      <c r="J9" s="3">
        <v>5726.9036900000001</v>
      </c>
      <c r="K9" s="3">
        <v>165427.69985999996</v>
      </c>
      <c r="L9" s="32">
        <f t="shared" ref="L9:L25" si="1">J9/F9*100</f>
        <v>39.681982330931262</v>
      </c>
      <c r="M9" s="32">
        <f t="shared" si="0"/>
        <v>11.351322225447268</v>
      </c>
    </row>
    <row r="10" spans="1:13" ht="21">
      <c r="A10" s="3"/>
      <c r="B10" s="2"/>
      <c r="C10" s="2" t="s">
        <v>14</v>
      </c>
      <c r="D10" s="3"/>
      <c r="E10" s="23" t="s">
        <v>86</v>
      </c>
      <c r="F10" s="2"/>
      <c r="G10" s="3">
        <v>162500</v>
      </c>
      <c r="H10" s="3">
        <f t="shared" ref="H10:H23" si="2">F10/2</f>
        <v>0</v>
      </c>
      <c r="I10" s="3">
        <v>162500</v>
      </c>
      <c r="J10" s="2">
        <v>0</v>
      </c>
      <c r="K10" s="4">
        <v>25944.877800000002</v>
      </c>
      <c r="L10" s="32"/>
      <c r="M10" s="32">
        <f t="shared" si="0"/>
        <v>15.966078646153846</v>
      </c>
    </row>
    <row r="11" spans="1:13" ht="21">
      <c r="A11" s="3">
        <v>3</v>
      </c>
      <c r="B11" s="2" t="s">
        <v>7</v>
      </c>
      <c r="C11" s="2" t="s">
        <v>13</v>
      </c>
      <c r="D11" s="3">
        <v>337010123</v>
      </c>
      <c r="E11" s="3"/>
      <c r="F11" s="28">
        <v>14381</v>
      </c>
      <c r="G11" s="28">
        <v>1344350</v>
      </c>
      <c r="H11" s="3">
        <f t="shared" si="2"/>
        <v>7190.5</v>
      </c>
      <c r="I11" s="28">
        <v>417925</v>
      </c>
      <c r="J11" s="28">
        <v>6303.2420000000002</v>
      </c>
      <c r="K11" s="28">
        <v>182210.57399999999</v>
      </c>
      <c r="L11" s="32">
        <f t="shared" si="1"/>
        <v>43.830345594882139</v>
      </c>
      <c r="M11" s="32">
        <f t="shared" si="0"/>
        <v>13.553804738349386</v>
      </c>
    </row>
    <row r="12" spans="1:13" ht="21">
      <c r="A12" s="2"/>
      <c r="B12" s="2"/>
      <c r="C12" s="2" t="s">
        <v>14</v>
      </c>
      <c r="D12" s="2"/>
      <c r="E12" s="23" t="s">
        <v>86</v>
      </c>
      <c r="F12" s="28">
        <v>0</v>
      </c>
      <c r="G12" s="28">
        <v>52500</v>
      </c>
      <c r="H12" s="3">
        <f t="shared" si="2"/>
        <v>0</v>
      </c>
      <c r="I12" s="28">
        <v>23130</v>
      </c>
      <c r="J12" s="28">
        <v>0</v>
      </c>
      <c r="K12" s="28">
        <v>15910.772000000001</v>
      </c>
      <c r="L12" s="32"/>
      <c r="M12" s="32">
        <f t="shared" si="0"/>
        <v>30.30623238095238</v>
      </c>
    </row>
    <row r="13" spans="1:13" ht="42">
      <c r="A13" s="3">
        <v>4</v>
      </c>
      <c r="B13" s="2" t="s">
        <v>8</v>
      </c>
      <c r="C13" s="2" t="s">
        <v>13</v>
      </c>
      <c r="D13" s="3">
        <v>337010123</v>
      </c>
      <c r="E13" s="23" t="s">
        <v>85</v>
      </c>
      <c r="F13" s="3">
        <v>14276</v>
      </c>
      <c r="G13" s="3">
        <v>1164750</v>
      </c>
      <c r="H13" s="3">
        <f t="shared" si="2"/>
        <v>7138</v>
      </c>
      <c r="I13" s="3">
        <v>582375</v>
      </c>
      <c r="J13" s="3">
        <v>5753.4615999999996</v>
      </c>
      <c r="K13" s="3">
        <v>92953.087</v>
      </c>
      <c r="L13" s="32">
        <f t="shared" si="1"/>
        <v>40.301636312692629</v>
      </c>
      <c r="M13" s="32">
        <f t="shared" si="0"/>
        <v>7.9805183086499252</v>
      </c>
    </row>
    <row r="14" spans="1:13" ht="42">
      <c r="A14" s="3"/>
      <c r="B14" s="2"/>
      <c r="C14" s="2" t="s">
        <v>14</v>
      </c>
      <c r="D14" s="2"/>
      <c r="E14" s="23" t="s">
        <v>81</v>
      </c>
      <c r="F14" s="2"/>
      <c r="G14" s="3">
        <v>10000</v>
      </c>
      <c r="H14" s="3">
        <f t="shared" si="2"/>
        <v>0</v>
      </c>
      <c r="I14" s="3">
        <v>5000</v>
      </c>
      <c r="J14" s="2"/>
      <c r="K14" s="3">
        <v>2370.6019999999999</v>
      </c>
      <c r="L14" s="32"/>
      <c r="M14" s="32">
        <f t="shared" si="0"/>
        <v>23.706019999999999</v>
      </c>
    </row>
    <row r="15" spans="1:13" ht="42">
      <c r="A15" s="3">
        <v>5</v>
      </c>
      <c r="B15" s="2" t="s">
        <v>9</v>
      </c>
      <c r="C15" s="2" t="s">
        <v>13</v>
      </c>
      <c r="D15" s="2"/>
      <c r="E15" s="23" t="s">
        <v>85</v>
      </c>
      <c r="F15" s="3">
        <v>14208</v>
      </c>
      <c r="G15" s="3">
        <v>1582750</v>
      </c>
      <c r="H15" s="3">
        <f t="shared" si="2"/>
        <v>7104</v>
      </c>
      <c r="I15" s="3">
        <v>1582750</v>
      </c>
      <c r="J15" s="3">
        <v>7386.54</v>
      </c>
      <c r="K15" s="3">
        <v>99909.427999999985</v>
      </c>
      <c r="L15" s="32">
        <f t="shared" si="1"/>
        <v>51.988597972972968</v>
      </c>
      <c r="M15" s="32">
        <f t="shared" si="0"/>
        <v>6.312394755962722</v>
      </c>
    </row>
    <row r="16" spans="1:13" ht="42">
      <c r="A16" s="3"/>
      <c r="B16" s="2"/>
      <c r="C16" s="2" t="s">
        <v>14</v>
      </c>
      <c r="D16" s="2"/>
      <c r="E16" s="23" t="s">
        <v>81</v>
      </c>
      <c r="F16" s="3"/>
      <c r="G16" s="3">
        <v>153500</v>
      </c>
      <c r="H16" s="3">
        <f t="shared" si="2"/>
        <v>0</v>
      </c>
      <c r="I16" s="3">
        <v>153500</v>
      </c>
      <c r="J16" s="3"/>
      <c r="K16" s="3">
        <v>24401.064999999999</v>
      </c>
      <c r="L16" s="32"/>
      <c r="M16" s="32">
        <f t="shared" si="0"/>
        <v>15.896459283387621</v>
      </c>
    </row>
    <row r="17" spans="1:13" ht="42">
      <c r="A17" s="3">
        <v>6</v>
      </c>
      <c r="B17" s="2" t="s">
        <v>10</v>
      </c>
      <c r="C17" s="2" t="s">
        <v>13</v>
      </c>
      <c r="D17" s="3">
        <v>337010123</v>
      </c>
      <c r="E17" s="23" t="s">
        <v>87</v>
      </c>
      <c r="F17" s="3">
        <v>13285</v>
      </c>
      <c r="G17" s="3">
        <v>544968</v>
      </c>
      <c r="H17" s="3">
        <f t="shared" si="2"/>
        <v>6642.5</v>
      </c>
      <c r="I17" s="3">
        <v>226669</v>
      </c>
      <c r="J17" s="3">
        <v>6447</v>
      </c>
      <c r="K17" s="3">
        <v>65339</v>
      </c>
      <c r="L17" s="32">
        <f t="shared" si="1"/>
        <v>48.52841550621001</v>
      </c>
      <c r="M17" s="32">
        <f t="shared" si="0"/>
        <v>11.98951131075586</v>
      </c>
    </row>
    <row r="18" spans="1:13" ht="42">
      <c r="A18" s="3"/>
      <c r="B18" s="2"/>
      <c r="C18" s="2" t="s">
        <v>14</v>
      </c>
      <c r="D18" s="2"/>
      <c r="E18" s="23" t="s">
        <v>80</v>
      </c>
      <c r="F18" s="3"/>
      <c r="G18" s="3">
        <v>31000</v>
      </c>
      <c r="H18" s="3">
        <f t="shared" si="2"/>
        <v>0</v>
      </c>
      <c r="I18" s="3">
        <v>15500</v>
      </c>
      <c r="J18" s="3"/>
      <c r="K18" s="3">
        <v>6784</v>
      </c>
      <c r="L18" s="32"/>
      <c r="M18" s="32">
        <f t="shared" si="0"/>
        <v>21.883870967741935</v>
      </c>
    </row>
    <row r="19" spans="1:13" ht="42">
      <c r="A19" s="3">
        <v>7</v>
      </c>
      <c r="B19" s="2" t="s">
        <v>12</v>
      </c>
      <c r="C19" s="2" t="s">
        <v>13</v>
      </c>
      <c r="D19" s="3">
        <v>337010123</v>
      </c>
      <c r="E19" s="23" t="s">
        <v>82</v>
      </c>
      <c r="F19" s="3">
        <v>14480</v>
      </c>
      <c r="G19" s="3">
        <v>1078366</v>
      </c>
      <c r="H19" s="3">
        <f t="shared" si="2"/>
        <v>7240</v>
      </c>
      <c r="I19" s="3">
        <v>548695.5</v>
      </c>
      <c r="J19" s="3">
        <v>5322</v>
      </c>
      <c r="K19" s="3">
        <v>199468</v>
      </c>
      <c r="L19" s="32">
        <f t="shared" si="1"/>
        <v>36.754143646408835</v>
      </c>
      <c r="M19" s="32">
        <f t="shared" si="0"/>
        <v>18.497244905718464</v>
      </c>
    </row>
    <row r="20" spans="1:13" ht="42">
      <c r="A20" s="3"/>
      <c r="B20" s="2"/>
      <c r="C20" s="2" t="s">
        <v>14</v>
      </c>
      <c r="D20" s="2"/>
      <c r="E20" s="23" t="s">
        <v>80</v>
      </c>
      <c r="F20" s="3"/>
      <c r="G20" s="3">
        <v>14480</v>
      </c>
      <c r="H20" s="3"/>
      <c r="I20" s="3">
        <v>7516</v>
      </c>
      <c r="J20" s="3"/>
      <c r="K20" s="3">
        <v>5322</v>
      </c>
      <c r="L20" s="32"/>
      <c r="M20" s="32">
        <f t="shared" si="0"/>
        <v>36.754143646408835</v>
      </c>
    </row>
    <row r="21" spans="1:13" ht="33" customHeight="1">
      <c r="A21" s="3">
        <v>8</v>
      </c>
      <c r="B21" s="6" t="s">
        <v>56</v>
      </c>
      <c r="C21" s="2" t="s">
        <v>13</v>
      </c>
      <c r="D21" s="3">
        <v>337010123</v>
      </c>
      <c r="E21" s="23" t="s">
        <v>79</v>
      </c>
      <c r="F21" s="3">
        <v>19335</v>
      </c>
      <c r="G21" s="3">
        <v>598850</v>
      </c>
      <c r="H21" s="3">
        <f t="shared" si="2"/>
        <v>9667.5</v>
      </c>
      <c r="I21" s="3">
        <v>299425</v>
      </c>
      <c r="J21" s="3">
        <v>3012</v>
      </c>
      <c r="K21" s="4">
        <v>118940</v>
      </c>
      <c r="L21" s="32">
        <f t="shared" si="1"/>
        <v>15.577967416602018</v>
      </c>
      <c r="M21" s="32">
        <f t="shared" si="0"/>
        <v>19.86140101861902</v>
      </c>
    </row>
    <row r="22" spans="1:13" ht="42">
      <c r="A22" s="3"/>
      <c r="B22" s="2"/>
      <c r="C22" s="2" t="s">
        <v>14</v>
      </c>
      <c r="D22" s="3"/>
      <c r="E22" s="23" t="s">
        <v>80</v>
      </c>
      <c r="F22" s="2"/>
      <c r="G22" s="3">
        <v>255750</v>
      </c>
      <c r="H22" s="3">
        <f t="shared" si="2"/>
        <v>0</v>
      </c>
      <c r="I22" s="3">
        <v>127875</v>
      </c>
      <c r="J22" s="2">
        <v>0</v>
      </c>
      <c r="K22" s="3">
        <v>119829</v>
      </c>
      <c r="L22" s="32"/>
      <c r="M22" s="32">
        <f t="shared" si="0"/>
        <v>46.85395894428153</v>
      </c>
    </row>
    <row r="23" spans="1:13" ht="21">
      <c r="A23" s="3">
        <v>9</v>
      </c>
      <c r="B23" s="2" t="s">
        <v>57</v>
      </c>
      <c r="C23" s="2" t="s">
        <v>13</v>
      </c>
      <c r="D23" s="3">
        <v>337010123</v>
      </c>
      <c r="E23" s="3" t="s">
        <v>88</v>
      </c>
      <c r="F23" s="3">
        <v>19290</v>
      </c>
      <c r="G23" s="3">
        <v>661426</v>
      </c>
      <c r="H23" s="3">
        <f t="shared" si="2"/>
        <v>9645</v>
      </c>
      <c r="I23" s="3">
        <v>330713</v>
      </c>
      <c r="J23" s="3">
        <v>5626.1679999999997</v>
      </c>
      <c r="K23" s="3">
        <v>137678.78709999999</v>
      </c>
      <c r="L23" s="32">
        <f t="shared" si="1"/>
        <v>29.166241575946085</v>
      </c>
      <c r="M23" s="32">
        <f t="shared" si="0"/>
        <v>20.815448304118675</v>
      </c>
    </row>
    <row r="24" spans="1:13" ht="21">
      <c r="A24" s="5"/>
      <c r="B24" s="5"/>
      <c r="C24" s="2" t="s">
        <v>14</v>
      </c>
      <c r="D24" s="3"/>
      <c r="E24" s="3" t="s">
        <v>89</v>
      </c>
      <c r="F24" s="3">
        <v>0</v>
      </c>
      <c r="G24" s="3">
        <v>411350</v>
      </c>
      <c r="H24" s="3">
        <v>0</v>
      </c>
      <c r="I24" s="3">
        <v>205675</v>
      </c>
      <c r="J24" s="3">
        <v>0</v>
      </c>
      <c r="K24" s="3">
        <v>163889.67000000001</v>
      </c>
      <c r="L24" s="32"/>
      <c r="M24" s="32">
        <f t="shared" si="0"/>
        <v>39.841903488513438</v>
      </c>
    </row>
    <row r="25" spans="1:13" ht="21">
      <c r="A25" s="5"/>
      <c r="B25" s="7" t="s">
        <v>43</v>
      </c>
      <c r="C25" s="8"/>
      <c r="D25" s="8"/>
      <c r="E25" s="8"/>
      <c r="F25" s="9">
        <f>F23+F21+F19+F17+F15+F13+F11+F9+F7</f>
        <v>148388</v>
      </c>
      <c r="G25" s="9"/>
      <c r="H25" s="9">
        <f>H23+H21+H19+H17+H15+H13+H11+H9+H7</f>
        <v>74194</v>
      </c>
      <c r="I25" s="9"/>
      <c r="J25" s="9">
        <f>J23+J21+J19+J17+J15+J13+J11+J9+J7</f>
        <v>52821.006289999998</v>
      </c>
      <c r="K25" s="9"/>
      <c r="L25" s="34">
        <f t="shared" si="1"/>
        <v>35.596548433835615</v>
      </c>
      <c r="M25" s="32"/>
    </row>
    <row r="26" spans="1:13" ht="21">
      <c r="A26" s="5"/>
      <c r="B26" s="7" t="s">
        <v>44</v>
      </c>
      <c r="C26" s="8"/>
      <c r="D26" s="8"/>
      <c r="E26" s="8"/>
      <c r="F26" s="10">
        <f>F24+F22+F20+F18+F16+F14+F12+F10+F8</f>
        <v>0</v>
      </c>
      <c r="G26" s="10"/>
      <c r="H26" s="10">
        <f>H24+H22+H20+H18+H16+H14+H12+H10+H8</f>
        <v>0</v>
      </c>
      <c r="I26" s="10"/>
      <c r="J26" s="10">
        <f>J24+J22+J20+J18+J16+J14+J12+J10+J8</f>
        <v>0</v>
      </c>
      <c r="K26" s="10"/>
      <c r="L26" s="32"/>
      <c r="M26" s="32"/>
    </row>
    <row r="27" spans="1:13" ht="21">
      <c r="A27" s="5"/>
      <c r="B27" s="7" t="s">
        <v>45</v>
      </c>
      <c r="C27" s="8"/>
      <c r="D27" s="8"/>
      <c r="E27" s="8"/>
      <c r="F27" s="8"/>
      <c r="G27" s="10">
        <f t="shared" ref="G27:J28" si="3">G23+G21+G19+G17+G15+G13+G11+G9+G7</f>
        <v>8879153</v>
      </c>
      <c r="H27" s="10">
        <f t="shared" si="3"/>
        <v>74194</v>
      </c>
      <c r="I27" s="10">
        <f t="shared" si="3"/>
        <v>5864378.5</v>
      </c>
      <c r="J27" s="10">
        <f t="shared" si="3"/>
        <v>52821.006289999998</v>
      </c>
      <c r="K27" s="10">
        <f t="shared" ref="K27" si="4">K23+K21+K19+K17+K15+K13+K11+K9+K7</f>
        <v>1226241.00296</v>
      </c>
      <c r="L27" s="32"/>
      <c r="M27" s="15">
        <f t="shared" si="0"/>
        <v>13.810337573414941</v>
      </c>
    </row>
    <row r="28" spans="1:13" ht="21">
      <c r="A28" s="5"/>
      <c r="B28" s="7" t="s">
        <v>46</v>
      </c>
      <c r="C28" s="8"/>
      <c r="D28" s="8"/>
      <c r="E28" s="8"/>
      <c r="F28" s="8"/>
      <c r="G28" s="9">
        <f t="shared" si="3"/>
        <v>1146080</v>
      </c>
      <c r="H28" s="9">
        <f t="shared" si="3"/>
        <v>0</v>
      </c>
      <c r="I28" s="9">
        <f t="shared" si="3"/>
        <v>728196</v>
      </c>
      <c r="J28" s="9">
        <f t="shared" si="3"/>
        <v>0</v>
      </c>
      <c r="K28" s="9">
        <f>K24+K22+K20+K18+K16+K14+K12+K10+K8</f>
        <v>381760.37680000009</v>
      </c>
      <c r="L28" s="32"/>
      <c r="M28" s="15">
        <f t="shared" si="0"/>
        <v>33.310098492251853</v>
      </c>
    </row>
  </sheetData>
  <mergeCells count="8">
    <mergeCell ref="A5:A6"/>
    <mergeCell ref="B5:B6"/>
    <mergeCell ref="C5:C6"/>
    <mergeCell ref="L5:M5"/>
    <mergeCell ref="B3:K3"/>
    <mergeCell ref="H5:K5"/>
    <mergeCell ref="D5:E5"/>
    <mergeCell ref="F5:G5"/>
  </mergeCells>
  <pageMargins left="0.7" right="0.7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Normal="100" workbookViewId="0">
      <selection activeCell="P13" sqref="P13"/>
    </sheetView>
  </sheetViews>
  <sheetFormatPr defaultRowHeight="14.4"/>
  <cols>
    <col min="2" max="2" width="35.44140625" customWidth="1"/>
    <col min="3" max="3" width="11" customWidth="1"/>
    <col min="4" max="4" width="10.5546875" bestFit="1" customWidth="1"/>
    <col min="5" max="5" width="13.44140625" bestFit="1" customWidth="1"/>
    <col min="6" max="6" width="9.109375" customWidth="1"/>
    <col min="7" max="7" width="8" bestFit="1" customWidth="1"/>
  </cols>
  <sheetData>
    <row r="1" spans="1:16" ht="27.6">
      <c r="A1" s="38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21">
      <c r="A2" s="39" t="s">
        <v>0</v>
      </c>
      <c r="B2" s="39" t="s">
        <v>1</v>
      </c>
      <c r="C2" s="39" t="s">
        <v>59</v>
      </c>
      <c r="D2" s="39"/>
      <c r="E2" s="39"/>
      <c r="F2" s="39"/>
      <c r="G2" s="39" t="s">
        <v>60</v>
      </c>
      <c r="H2" s="39"/>
      <c r="I2" s="39"/>
      <c r="J2" s="39"/>
      <c r="K2" s="39" t="s">
        <v>61</v>
      </c>
      <c r="L2" s="39"/>
      <c r="M2" s="39"/>
      <c r="N2" s="39"/>
    </row>
    <row r="3" spans="1:16" ht="84">
      <c r="A3" s="39"/>
      <c r="B3" s="39"/>
      <c r="C3" s="11" t="s">
        <v>24</v>
      </c>
      <c r="D3" s="11" t="s">
        <v>21</v>
      </c>
      <c r="E3" s="11" t="s">
        <v>22</v>
      </c>
      <c r="F3" s="11" t="s">
        <v>23</v>
      </c>
      <c r="G3" s="11" t="s">
        <v>24</v>
      </c>
      <c r="H3" s="11" t="s">
        <v>21</v>
      </c>
      <c r="I3" s="11" t="s">
        <v>22</v>
      </c>
      <c r="J3" s="11" t="s">
        <v>23</v>
      </c>
      <c r="K3" s="11" t="s">
        <v>24</v>
      </c>
      <c r="L3" s="11" t="s">
        <v>21</v>
      </c>
      <c r="M3" s="11" t="s">
        <v>22</v>
      </c>
      <c r="N3" s="11" t="s">
        <v>23</v>
      </c>
    </row>
    <row r="4" spans="1:16" ht="21">
      <c r="A4" s="3">
        <v>1</v>
      </c>
      <c r="B4" s="2" t="s">
        <v>6</v>
      </c>
      <c r="C4" s="3">
        <v>5</v>
      </c>
      <c r="D4" s="3">
        <v>2</v>
      </c>
      <c r="E4" s="3">
        <v>3</v>
      </c>
      <c r="F4" s="3"/>
      <c r="G4" s="3">
        <v>7</v>
      </c>
      <c r="H4" s="3">
        <v>0</v>
      </c>
      <c r="I4" s="3">
        <v>8</v>
      </c>
      <c r="J4" s="3">
        <v>1</v>
      </c>
      <c r="K4" s="3">
        <v>4</v>
      </c>
      <c r="L4" s="3">
        <v>0</v>
      </c>
      <c r="M4" s="3">
        <v>4</v>
      </c>
      <c r="N4" s="3">
        <v>0</v>
      </c>
    </row>
    <row r="5" spans="1:16" ht="21">
      <c r="A5" s="3">
        <v>2</v>
      </c>
      <c r="B5" s="2" t="s">
        <v>11</v>
      </c>
      <c r="C5" s="3">
        <v>17</v>
      </c>
      <c r="D5" s="3">
        <v>2</v>
      </c>
      <c r="E5" s="3">
        <v>15</v>
      </c>
      <c r="F5" s="3">
        <v>0</v>
      </c>
      <c r="G5" s="3">
        <v>13</v>
      </c>
      <c r="H5" s="3">
        <v>2</v>
      </c>
      <c r="I5" s="3">
        <v>11</v>
      </c>
      <c r="J5" s="3">
        <v>0</v>
      </c>
      <c r="K5" s="3">
        <v>75</v>
      </c>
      <c r="L5" s="3">
        <v>1</v>
      </c>
      <c r="M5" s="3">
        <v>71</v>
      </c>
      <c r="N5" s="3">
        <v>3</v>
      </c>
    </row>
    <row r="6" spans="1:16" ht="21">
      <c r="A6" s="3">
        <v>3</v>
      </c>
      <c r="B6" s="2" t="s">
        <v>7</v>
      </c>
      <c r="C6" s="3">
        <v>4</v>
      </c>
      <c r="D6" s="3"/>
      <c r="E6" s="3">
        <v>4</v>
      </c>
      <c r="F6" s="3">
        <v>0</v>
      </c>
      <c r="G6" s="3">
        <v>26</v>
      </c>
      <c r="H6" s="3"/>
      <c r="I6" s="3">
        <v>22</v>
      </c>
      <c r="J6" s="3">
        <v>4</v>
      </c>
      <c r="K6" s="3">
        <v>194</v>
      </c>
      <c r="L6" s="3"/>
      <c r="M6" s="3">
        <v>98</v>
      </c>
      <c r="N6" s="3">
        <f>K6-M6</f>
        <v>96</v>
      </c>
    </row>
    <row r="7" spans="1:16" ht="21">
      <c r="A7" s="3">
        <v>4</v>
      </c>
      <c r="B7" s="2" t="s">
        <v>8</v>
      </c>
      <c r="C7" s="3">
        <v>5</v>
      </c>
      <c r="D7" s="3">
        <v>0</v>
      </c>
      <c r="E7" s="3">
        <v>5</v>
      </c>
      <c r="F7" s="3">
        <v>0</v>
      </c>
      <c r="G7" s="3">
        <v>15</v>
      </c>
      <c r="H7" s="3">
        <v>0</v>
      </c>
      <c r="I7" s="3">
        <v>15</v>
      </c>
      <c r="J7" s="3">
        <v>0</v>
      </c>
      <c r="K7" s="3">
        <v>250</v>
      </c>
      <c r="L7" s="3">
        <v>35</v>
      </c>
      <c r="M7" s="3">
        <v>250</v>
      </c>
      <c r="N7" s="3">
        <v>38</v>
      </c>
    </row>
    <row r="8" spans="1:16" ht="21">
      <c r="A8" s="3">
        <v>5</v>
      </c>
      <c r="B8" s="2" t="s">
        <v>9</v>
      </c>
      <c r="C8" s="3">
        <v>19</v>
      </c>
      <c r="D8" s="3">
        <v>0</v>
      </c>
      <c r="E8" s="3">
        <v>17</v>
      </c>
      <c r="F8" s="3">
        <v>2</v>
      </c>
      <c r="G8" s="3">
        <v>21</v>
      </c>
      <c r="H8" s="3">
        <v>0</v>
      </c>
      <c r="I8" s="3">
        <v>18</v>
      </c>
      <c r="J8" s="3">
        <v>3</v>
      </c>
      <c r="K8" s="3">
        <v>272</v>
      </c>
      <c r="L8" s="3">
        <v>8</v>
      </c>
      <c r="M8" s="3">
        <v>124</v>
      </c>
      <c r="N8" s="3">
        <v>140</v>
      </c>
    </row>
    <row r="9" spans="1:16" ht="21">
      <c r="A9" s="3">
        <v>6</v>
      </c>
      <c r="B9" s="2" t="s">
        <v>10</v>
      </c>
      <c r="C9" s="3">
        <v>9</v>
      </c>
      <c r="D9" s="3">
        <v>0</v>
      </c>
      <c r="E9" s="3">
        <v>9</v>
      </c>
      <c r="F9" s="3">
        <v>0</v>
      </c>
      <c r="G9" s="3">
        <v>7</v>
      </c>
      <c r="H9" s="3">
        <v>0</v>
      </c>
      <c r="I9" s="3">
        <v>2</v>
      </c>
      <c r="J9" s="3">
        <v>5</v>
      </c>
      <c r="K9" s="3">
        <v>50</v>
      </c>
      <c r="L9" s="3">
        <v>2</v>
      </c>
      <c r="M9" s="3">
        <v>0</v>
      </c>
      <c r="N9" s="3">
        <v>48</v>
      </c>
    </row>
    <row r="10" spans="1:16" ht="21">
      <c r="A10" s="3">
        <v>7</v>
      </c>
      <c r="B10" s="2" t="s">
        <v>12</v>
      </c>
      <c r="C10" s="3">
        <v>10</v>
      </c>
      <c r="D10" s="3"/>
      <c r="E10" s="3">
        <v>10</v>
      </c>
      <c r="F10" s="3"/>
      <c r="G10" s="3">
        <v>5</v>
      </c>
      <c r="H10" s="3"/>
      <c r="I10" s="3">
        <v>2</v>
      </c>
      <c r="J10" s="3">
        <v>3</v>
      </c>
      <c r="K10" s="3">
        <v>71</v>
      </c>
      <c r="L10" s="3">
        <v>2</v>
      </c>
      <c r="M10" s="3">
        <v>21</v>
      </c>
      <c r="N10" s="3">
        <v>48</v>
      </c>
    </row>
    <row r="11" spans="1:16" ht="21">
      <c r="A11" s="3">
        <v>8</v>
      </c>
      <c r="B11" s="2" t="s">
        <v>62</v>
      </c>
      <c r="C11" s="3">
        <v>31</v>
      </c>
      <c r="D11" s="3">
        <v>21</v>
      </c>
      <c r="E11" s="3">
        <v>4</v>
      </c>
      <c r="F11" s="3">
        <v>2</v>
      </c>
      <c r="G11" s="3">
        <v>9</v>
      </c>
      <c r="H11" s="3">
        <v>4</v>
      </c>
      <c r="I11" s="3">
        <v>2</v>
      </c>
      <c r="J11" s="3">
        <v>2</v>
      </c>
      <c r="K11" s="3">
        <v>52</v>
      </c>
      <c r="L11" s="3">
        <v>2</v>
      </c>
      <c r="M11" s="3">
        <v>30</v>
      </c>
      <c r="N11" s="3">
        <v>22</v>
      </c>
    </row>
    <row r="12" spans="1:16" ht="21">
      <c r="A12" s="3">
        <v>9</v>
      </c>
      <c r="B12" s="2" t="s">
        <v>57</v>
      </c>
      <c r="C12" s="3">
        <v>15</v>
      </c>
      <c r="D12" s="3">
        <v>1</v>
      </c>
      <c r="E12" s="3">
        <v>14</v>
      </c>
      <c r="F12" s="3">
        <v>2</v>
      </c>
      <c r="G12" s="3">
        <v>14</v>
      </c>
      <c r="H12" s="3">
        <v>1</v>
      </c>
      <c r="I12" s="3">
        <v>9</v>
      </c>
      <c r="J12" s="3">
        <v>4</v>
      </c>
      <c r="K12" s="3">
        <v>39</v>
      </c>
      <c r="L12" s="3">
        <v>0</v>
      </c>
      <c r="M12" s="3">
        <v>14</v>
      </c>
      <c r="N12" s="3">
        <v>25</v>
      </c>
    </row>
    <row r="13" spans="1:16" ht="24">
      <c r="A13" s="2"/>
      <c r="B13" s="12" t="s">
        <v>42</v>
      </c>
      <c r="C13" s="13">
        <f>SUM(C4:C12)</f>
        <v>115</v>
      </c>
      <c r="D13" s="13">
        <f t="shared" ref="D13:N13" si="0">SUM(D4:D12)</f>
        <v>26</v>
      </c>
      <c r="E13" s="13">
        <f t="shared" si="0"/>
        <v>81</v>
      </c>
      <c r="F13" s="13">
        <f t="shared" si="0"/>
        <v>6</v>
      </c>
      <c r="G13" s="13">
        <f t="shared" si="0"/>
        <v>117</v>
      </c>
      <c r="H13" s="13">
        <f t="shared" si="0"/>
        <v>7</v>
      </c>
      <c r="I13" s="13">
        <f t="shared" si="0"/>
        <v>89</v>
      </c>
      <c r="J13" s="13">
        <f t="shared" si="0"/>
        <v>22</v>
      </c>
      <c r="K13" s="13">
        <f t="shared" si="0"/>
        <v>1007</v>
      </c>
      <c r="L13" s="13">
        <f t="shared" si="0"/>
        <v>50</v>
      </c>
      <c r="M13" s="13">
        <f t="shared" si="0"/>
        <v>612</v>
      </c>
      <c r="N13" s="13">
        <f t="shared" si="0"/>
        <v>420</v>
      </c>
      <c r="P13" s="31"/>
    </row>
    <row r="14" spans="1:16" hidden="1"/>
    <row r="15" spans="1:16" ht="21" hidden="1">
      <c r="B15" s="14" t="s">
        <v>24</v>
      </c>
      <c r="C15" s="10">
        <f>C13+G13+K13</f>
        <v>1239</v>
      </c>
      <c r="D15" s="15">
        <f>C15/C15*100</f>
        <v>100</v>
      </c>
      <c r="E15" s="5" t="s">
        <v>47</v>
      </c>
    </row>
    <row r="16" spans="1:16" ht="21" hidden="1">
      <c r="B16" s="14" t="s">
        <v>21</v>
      </c>
      <c r="C16" s="10">
        <f>D13+H13+L13</f>
        <v>83</v>
      </c>
      <c r="D16" s="15">
        <f>C16/C15*100</f>
        <v>6.6989507667473775</v>
      </c>
      <c r="E16" s="5" t="s">
        <v>47</v>
      </c>
    </row>
    <row r="17" spans="2:5" ht="21" hidden="1">
      <c r="B17" s="14" t="s">
        <v>22</v>
      </c>
      <c r="C17" s="10">
        <f>E13+I13+M13</f>
        <v>782</v>
      </c>
      <c r="D17" s="15">
        <f>C17/C15*100</f>
        <v>63.115415657788546</v>
      </c>
      <c r="E17" s="5" t="s">
        <v>47</v>
      </c>
    </row>
    <row r="18" spans="2:5" ht="21" hidden="1">
      <c r="B18" s="14" t="s">
        <v>23</v>
      </c>
      <c r="C18" s="10">
        <f>F13+J13+N13</f>
        <v>448</v>
      </c>
      <c r="D18" s="15">
        <f>C18/C15*100</f>
        <v>36.158192090395481</v>
      </c>
      <c r="E18" s="5" t="s">
        <v>47</v>
      </c>
    </row>
    <row r="19" spans="2:5" hidden="1"/>
    <row r="20" spans="2:5" hidden="1"/>
    <row r="21" spans="2:5" hidden="1"/>
    <row r="22" spans="2:5" hidden="1"/>
    <row r="23" spans="2:5" hidden="1"/>
    <row r="24" spans="2:5" hidden="1"/>
    <row r="25" spans="2:5" hidden="1"/>
    <row r="26" spans="2:5" hidden="1"/>
    <row r="27" spans="2:5" hidden="1"/>
    <row r="28" spans="2:5" hidden="1"/>
    <row r="29" spans="2:5" hidden="1"/>
    <row r="30" spans="2:5" hidden="1"/>
    <row r="31" spans="2:5" hidden="1"/>
    <row r="32" spans="2:5" hidden="1"/>
    <row r="33" hidden="1"/>
  </sheetData>
  <mergeCells count="6">
    <mergeCell ref="A1:N1"/>
    <mergeCell ref="K2:N2"/>
    <mergeCell ref="A2:A3"/>
    <mergeCell ref="B2:B3"/>
    <mergeCell ref="C2:F2"/>
    <mergeCell ref="G2:J2"/>
  </mergeCells>
  <pageMargins left="0.7" right="0.7" top="0.75" bottom="0.75" header="0.3" footer="0.3"/>
  <pageSetup paperSize="9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61" zoomScale="92" zoomScaleNormal="92" workbookViewId="0">
      <selection activeCell="G77" sqref="G77"/>
    </sheetView>
  </sheetViews>
  <sheetFormatPr defaultRowHeight="14.4"/>
  <cols>
    <col min="2" max="2" width="34.5546875" customWidth="1"/>
    <col min="3" max="3" width="17.5546875" bestFit="1" customWidth="1"/>
    <col min="4" max="4" width="11.6640625" bestFit="1" customWidth="1"/>
    <col min="5" max="5" width="18.88671875" bestFit="1" customWidth="1"/>
    <col min="6" max="6" width="28.33203125" bestFit="1" customWidth="1"/>
    <col min="7" max="7" width="23.6640625" customWidth="1"/>
    <col min="8" max="8" width="24.33203125" bestFit="1" customWidth="1"/>
    <col min="9" max="9" width="27.44140625" bestFit="1" customWidth="1"/>
    <col min="10" max="10" width="23.6640625" bestFit="1" customWidth="1"/>
  </cols>
  <sheetData>
    <row r="1" spans="1:10" ht="25.8">
      <c r="A1" s="42" t="s">
        <v>78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102" customHeight="1">
      <c r="A3" s="2" t="s">
        <v>25</v>
      </c>
      <c r="B3" s="2" t="s">
        <v>36</v>
      </c>
      <c r="C3" s="20" t="s">
        <v>26</v>
      </c>
      <c r="D3" s="20" t="s">
        <v>27</v>
      </c>
      <c r="E3" s="20" t="s">
        <v>63</v>
      </c>
      <c r="F3" s="20" t="s">
        <v>64</v>
      </c>
      <c r="G3" s="20" t="s">
        <v>65</v>
      </c>
      <c r="H3" s="20" t="s">
        <v>66</v>
      </c>
      <c r="I3" s="20" t="s">
        <v>71</v>
      </c>
      <c r="J3" s="20" t="s">
        <v>67</v>
      </c>
    </row>
    <row r="4" spans="1:10" ht="21">
      <c r="A4" s="5"/>
      <c r="B4" s="2" t="s">
        <v>6</v>
      </c>
      <c r="C4" s="2"/>
      <c r="D4" s="2"/>
      <c r="E4" s="2"/>
      <c r="F4" s="2"/>
      <c r="G4" s="2"/>
      <c r="H4" s="2"/>
      <c r="I4" s="2"/>
      <c r="J4" s="2"/>
    </row>
    <row r="5" spans="1:10" ht="21">
      <c r="A5" s="5"/>
      <c r="B5" s="2" t="s">
        <v>28</v>
      </c>
      <c r="C5" s="2" t="s">
        <v>29</v>
      </c>
      <c r="D5" s="24">
        <v>3</v>
      </c>
      <c r="E5" s="24">
        <v>903706.86399999994</v>
      </c>
      <c r="F5" s="24">
        <v>389027.34499999997</v>
      </c>
      <c r="G5" s="24">
        <v>236800</v>
      </c>
      <c r="H5" s="24">
        <v>145338.87</v>
      </c>
      <c r="I5" s="24">
        <v>30000</v>
      </c>
      <c r="J5" s="24">
        <v>177879.51899999997</v>
      </c>
    </row>
    <row r="6" spans="1:10" ht="21">
      <c r="A6" s="5"/>
      <c r="B6" s="2"/>
      <c r="C6" s="2" t="s">
        <v>30</v>
      </c>
      <c r="D6" s="24">
        <v>2</v>
      </c>
      <c r="E6" s="24">
        <v>364797.2</v>
      </c>
      <c r="F6" s="24">
        <v>259090.52</v>
      </c>
      <c r="G6" s="24">
        <v>87600</v>
      </c>
      <c r="H6" s="24">
        <v>19749.150000000001</v>
      </c>
      <c r="I6" s="24"/>
      <c r="J6" s="24">
        <v>18106.680000000022</v>
      </c>
    </row>
    <row r="7" spans="1:10" ht="21">
      <c r="A7" s="5"/>
      <c r="B7" s="2"/>
      <c r="C7" s="2" t="s">
        <v>31</v>
      </c>
      <c r="D7" s="24">
        <v>9</v>
      </c>
      <c r="E7" s="24">
        <v>147910.63</v>
      </c>
      <c r="F7" s="24">
        <v>55450.54</v>
      </c>
      <c r="G7" s="24">
        <v>64800</v>
      </c>
      <c r="H7" s="24">
        <v>0</v>
      </c>
      <c r="I7" s="24">
        <v>27660.089999999997</v>
      </c>
      <c r="J7" s="24"/>
    </row>
    <row r="8" spans="1:10" ht="21">
      <c r="A8" s="5"/>
      <c r="B8" s="2"/>
      <c r="C8" s="2" t="s">
        <v>32</v>
      </c>
      <c r="D8" s="24">
        <v>1</v>
      </c>
      <c r="E8" s="24">
        <v>29057</v>
      </c>
      <c r="F8" s="24"/>
      <c r="G8" s="24">
        <v>20000</v>
      </c>
      <c r="H8" s="24">
        <v>5762.15</v>
      </c>
      <c r="I8" s="24">
        <v>5000</v>
      </c>
      <c r="J8" s="24">
        <v>4057</v>
      </c>
    </row>
    <row r="9" spans="1:10" ht="24" customHeight="1">
      <c r="A9" s="5"/>
      <c r="B9" s="2"/>
      <c r="C9" s="2" t="s">
        <v>33</v>
      </c>
      <c r="D9" s="24">
        <v>1</v>
      </c>
      <c r="E9" s="24">
        <v>38400</v>
      </c>
      <c r="F9" s="24">
        <v>5567.2</v>
      </c>
      <c r="G9" s="24">
        <v>25000</v>
      </c>
      <c r="H9" s="24">
        <v>5074.4399999999996</v>
      </c>
      <c r="I9" s="24">
        <v>7832.8000000000029</v>
      </c>
      <c r="J9" s="24"/>
    </row>
    <row r="10" spans="1:10" ht="21">
      <c r="A10" s="5"/>
      <c r="B10" s="2"/>
      <c r="C10" s="7" t="s">
        <v>34</v>
      </c>
      <c r="D10" s="25">
        <f>SUM(D5:D9)</f>
        <v>16</v>
      </c>
      <c r="E10" s="25">
        <f t="shared" ref="E10:J10" si="0">SUM(E5:E9)</f>
        <v>1483871.6940000001</v>
      </c>
      <c r="F10" s="25">
        <f t="shared" si="0"/>
        <v>709135.60499999998</v>
      </c>
      <c r="G10" s="25">
        <f t="shared" si="0"/>
        <v>434200</v>
      </c>
      <c r="H10" s="25">
        <f t="shared" si="0"/>
        <v>175924.61</v>
      </c>
      <c r="I10" s="25">
        <f t="shared" si="0"/>
        <v>70492.89</v>
      </c>
      <c r="J10" s="25">
        <f t="shared" si="0"/>
        <v>200043.19899999999</v>
      </c>
    </row>
    <row r="11" spans="1:10" ht="21">
      <c r="A11" s="5"/>
      <c r="B11" s="2" t="s">
        <v>35</v>
      </c>
      <c r="C11" s="2" t="s">
        <v>29</v>
      </c>
      <c r="D11" s="24">
        <v>1</v>
      </c>
      <c r="E11" s="24">
        <f>167026*1.04</f>
        <v>173707.04</v>
      </c>
      <c r="F11" s="24">
        <v>59421</v>
      </c>
      <c r="G11" s="24">
        <v>50000</v>
      </c>
      <c r="H11" s="24">
        <v>15374.21</v>
      </c>
      <c r="I11" s="24">
        <f>E11-F11-G11</f>
        <v>64286.040000000008</v>
      </c>
      <c r="J11" s="2"/>
    </row>
    <row r="12" spans="1:10" ht="21">
      <c r="A12" s="5"/>
      <c r="B12" s="2"/>
      <c r="C12" s="7" t="s">
        <v>37</v>
      </c>
      <c r="D12" s="25">
        <f>SUM(D10:D11)</f>
        <v>17</v>
      </c>
      <c r="E12" s="25">
        <f>SUM(E10:E11)</f>
        <v>1657578.7340000002</v>
      </c>
      <c r="F12" s="25">
        <f t="shared" ref="F12:J12" si="1">SUM(F10:F11)</f>
        <v>768556.60499999998</v>
      </c>
      <c r="G12" s="25">
        <f t="shared" si="1"/>
        <v>484200</v>
      </c>
      <c r="H12" s="25">
        <f t="shared" si="1"/>
        <v>191298.81999999998</v>
      </c>
      <c r="I12" s="25">
        <f t="shared" si="1"/>
        <v>134778.93</v>
      </c>
      <c r="J12" s="25">
        <f t="shared" si="1"/>
        <v>200043.19899999999</v>
      </c>
    </row>
    <row r="13" spans="1:10" ht="21">
      <c r="A13" s="5"/>
      <c r="B13" s="26" t="s">
        <v>11</v>
      </c>
      <c r="C13" s="2"/>
      <c r="D13" s="2"/>
      <c r="E13" s="2"/>
      <c r="F13" s="2"/>
      <c r="G13" s="2"/>
      <c r="H13" s="2"/>
      <c r="I13" s="2"/>
      <c r="J13" s="2"/>
    </row>
    <row r="14" spans="1:10" ht="21">
      <c r="A14" s="5"/>
      <c r="B14" s="2" t="s">
        <v>28</v>
      </c>
      <c r="C14" s="2" t="s">
        <v>29</v>
      </c>
      <c r="D14" s="24">
        <f>COUNT('[1]MY Checklist_Province'!B10:B26)</f>
        <v>17</v>
      </c>
      <c r="E14" s="24">
        <f>('[1]MY Checklist_Province'!E27)/1000</f>
        <v>3705724.2473518769</v>
      </c>
      <c r="F14" s="24">
        <f>('[1]MY Checklist_Province'!F27)/1000</f>
        <v>1061056.4549948</v>
      </c>
      <c r="G14" s="24">
        <f>('[1]MY Checklist_Province'!G27)/1000</f>
        <v>1165400</v>
      </c>
      <c r="H14" s="24">
        <f>('[1]MY Checklist_Province'!K27)/1000</f>
        <v>144211.47</v>
      </c>
      <c r="I14" s="24">
        <f>('[1]MY Checklist_Province'!L27)/1000</f>
        <v>655572.36915093299</v>
      </c>
      <c r="J14" s="24">
        <f>('[1]MY Checklist_Province'!M27)/1000</f>
        <v>828214.0939792936</v>
      </c>
    </row>
    <row r="15" spans="1:10" ht="21">
      <c r="A15" s="5"/>
      <c r="B15" s="2"/>
      <c r="C15" s="2" t="s">
        <v>30</v>
      </c>
      <c r="D15" s="24">
        <f>COUNT('[1]MY Checklist_Province'!B30:B34)</f>
        <v>5</v>
      </c>
      <c r="E15" s="24">
        <f>('[1]MY Checklist_Province'!E35)/1000</f>
        <v>197102.75963469999</v>
      </c>
      <c r="F15" s="24">
        <f>('[1]MY Checklist_Province'!F35)/1000</f>
        <v>64057.329571150003</v>
      </c>
      <c r="G15" s="24">
        <f>('[1]MY Checklist_Province'!G35)/1000</f>
        <v>51500</v>
      </c>
      <c r="H15" s="24">
        <f>('[1]MY Checklist_Province'!K35)/1000</f>
        <v>1341.36</v>
      </c>
      <c r="I15" s="24">
        <f>('[1]MY Checklist_Province'!L35)/1000</f>
        <v>41457.339733099994</v>
      </c>
      <c r="J15" s="24">
        <f>('[1]MY Checklist_Province'!M35)/1000</f>
        <v>45864.331116450005</v>
      </c>
    </row>
    <row r="16" spans="1:10" ht="21">
      <c r="A16" s="5"/>
      <c r="B16" s="2"/>
      <c r="C16" s="7" t="s">
        <v>34</v>
      </c>
      <c r="D16" s="25">
        <f>SUM(D14:D15)</f>
        <v>22</v>
      </c>
      <c r="E16" s="25">
        <f t="shared" ref="E16:J16" si="2">SUM(E14:E15)</f>
        <v>3902827.0069865771</v>
      </c>
      <c r="F16" s="25">
        <f t="shared" si="2"/>
        <v>1125113.78456595</v>
      </c>
      <c r="G16" s="25">
        <f t="shared" si="2"/>
        <v>1216900</v>
      </c>
      <c r="H16" s="25">
        <f t="shared" si="2"/>
        <v>145552.82999999999</v>
      </c>
      <c r="I16" s="25">
        <f t="shared" si="2"/>
        <v>697029.70888403303</v>
      </c>
      <c r="J16" s="25">
        <f t="shared" si="2"/>
        <v>874078.42509574362</v>
      </c>
    </row>
    <row r="17" spans="1:10" ht="21">
      <c r="A17" s="5"/>
      <c r="B17" s="2" t="s">
        <v>35</v>
      </c>
      <c r="C17" s="2" t="s">
        <v>29</v>
      </c>
      <c r="D17" s="24">
        <f>COUNT('[1]MY Checklist_Shasarta'!B11:B14)</f>
        <v>4</v>
      </c>
      <c r="E17" s="24">
        <f>('[1]MY Checklist_Shasarta'!E15)/1000</f>
        <v>849379.26302894193</v>
      </c>
      <c r="F17" s="24">
        <f>('[1]MY Checklist_Shasarta'!F15)/1000</f>
        <v>731370.56449413626</v>
      </c>
      <c r="G17" s="24">
        <f>('[1]MY Checklist_Shasarta'!G15)/1000</f>
        <v>122500</v>
      </c>
      <c r="H17" s="24">
        <f>('[1]MY Checklist_Shasarta'!K15)/1000</f>
        <v>943</v>
      </c>
      <c r="I17" s="24">
        <f>('[1]MY Checklist_Shasarta'!L15)/1000</f>
        <v>31657.614741605805</v>
      </c>
      <c r="J17" s="24">
        <f>('[1]MY Checklist_Shasarta'!M15)/1000</f>
        <v>0</v>
      </c>
    </row>
    <row r="18" spans="1:10" ht="21">
      <c r="A18" s="5"/>
      <c r="B18" s="2"/>
      <c r="C18" s="2" t="s">
        <v>30</v>
      </c>
      <c r="D18" s="24">
        <f>COUNT('[1]MY Checklist_Shasarta'!B18:B21)</f>
        <v>4</v>
      </c>
      <c r="E18" s="24">
        <f>('[1]MY Checklist_Shasarta'!E22)/1000</f>
        <v>113665.09074</v>
      </c>
      <c r="F18" s="24">
        <f>('[1]MY Checklist_Shasarta'!F22)/1000</f>
        <v>48620.645236928001</v>
      </c>
      <c r="G18" s="24">
        <f>('[1]MY Checklist_Shasarta'!G22)/1000</f>
        <v>40000</v>
      </c>
      <c r="H18" s="24">
        <f>('[1]MY Checklist_Shasarta'!K22)/1000</f>
        <v>25001.88</v>
      </c>
      <c r="I18" s="24">
        <f>('[1]MY Checklist_Shasarta'!L22)/1000</f>
        <v>25276</v>
      </c>
      <c r="J18" s="24">
        <f>('[1]MY Checklist_Shasarta'!M22)/1000</f>
        <v>0</v>
      </c>
    </row>
    <row r="19" spans="1:10" ht="21">
      <c r="A19" s="5"/>
      <c r="B19" s="2"/>
      <c r="C19" s="7" t="s">
        <v>34</v>
      </c>
      <c r="D19" s="25">
        <f>SUM(D17:D18)</f>
        <v>8</v>
      </c>
      <c r="E19" s="25">
        <f t="shared" ref="E19:J19" si="3">SUM(E17:E18)</f>
        <v>963044.35376894195</v>
      </c>
      <c r="F19" s="25">
        <f t="shared" si="3"/>
        <v>779991.20973106427</v>
      </c>
      <c r="G19" s="25">
        <f t="shared" si="3"/>
        <v>162500</v>
      </c>
      <c r="H19" s="25">
        <f t="shared" si="3"/>
        <v>25944.880000000001</v>
      </c>
      <c r="I19" s="25">
        <f t="shared" si="3"/>
        <v>56933.614741605808</v>
      </c>
      <c r="J19" s="25">
        <f t="shared" si="3"/>
        <v>0</v>
      </c>
    </row>
    <row r="20" spans="1:10" ht="21">
      <c r="A20" s="5"/>
      <c r="B20" s="2"/>
      <c r="C20" s="7" t="s">
        <v>37</v>
      </c>
      <c r="D20" s="25">
        <f>D19+D16</f>
        <v>30</v>
      </c>
      <c r="E20" s="25">
        <f t="shared" ref="E20:J20" si="4">E19+E16</f>
        <v>4865871.360755519</v>
      </c>
      <c r="F20" s="25">
        <f t="shared" si="4"/>
        <v>1905104.9942970143</v>
      </c>
      <c r="G20" s="25">
        <f t="shared" si="4"/>
        <v>1379400</v>
      </c>
      <c r="H20" s="25">
        <f t="shared" si="4"/>
        <v>171497.71</v>
      </c>
      <c r="I20" s="25">
        <f t="shared" si="4"/>
        <v>753963.32362563885</v>
      </c>
      <c r="J20" s="25">
        <f t="shared" si="4"/>
        <v>874078.42509574362</v>
      </c>
    </row>
    <row r="21" spans="1:10" ht="21">
      <c r="A21" s="5"/>
      <c r="B21" s="2" t="s">
        <v>7</v>
      </c>
      <c r="C21" s="2"/>
      <c r="D21" s="2"/>
      <c r="E21" s="2"/>
      <c r="F21" s="2"/>
      <c r="G21" s="2"/>
      <c r="H21" s="2"/>
      <c r="I21" s="2"/>
      <c r="J21" s="2"/>
    </row>
    <row r="22" spans="1:10" ht="21">
      <c r="A22" s="5"/>
      <c r="B22" s="2" t="s">
        <v>28</v>
      </c>
      <c r="C22" s="2" t="s">
        <v>29</v>
      </c>
      <c r="D22" s="24">
        <v>15</v>
      </c>
      <c r="E22" s="24">
        <v>1780949.1910000001</v>
      </c>
      <c r="F22" s="24">
        <v>389075.723</v>
      </c>
      <c r="G22" s="24">
        <v>700000</v>
      </c>
      <c r="H22" s="24">
        <v>169007.185</v>
      </c>
      <c r="I22" s="24">
        <v>714143.74600000004</v>
      </c>
      <c r="J22" s="24"/>
    </row>
    <row r="23" spans="1:10" ht="21">
      <c r="A23" s="5"/>
      <c r="B23" s="2"/>
      <c r="C23" s="2" t="s">
        <v>30</v>
      </c>
      <c r="D23" s="24">
        <v>8</v>
      </c>
      <c r="E23" s="24">
        <v>151783.033</v>
      </c>
      <c r="F23" s="24">
        <v>11240</v>
      </c>
      <c r="G23" s="24">
        <v>86000</v>
      </c>
      <c r="H23" s="24">
        <v>1981.0989999999999</v>
      </c>
      <c r="I23" s="24">
        <v>54543.033000000003</v>
      </c>
      <c r="J23" s="24"/>
    </row>
    <row r="24" spans="1:10" ht="21">
      <c r="A24" s="5"/>
      <c r="B24" s="2"/>
      <c r="C24" s="7" t="s">
        <v>34</v>
      </c>
      <c r="D24" s="25">
        <f>SUM(D22:D23)</f>
        <v>23</v>
      </c>
      <c r="E24" s="25">
        <f t="shared" ref="E24" si="5">SUM(E22:E23)</f>
        <v>1932732.2240000002</v>
      </c>
      <c r="F24" s="25">
        <f t="shared" ref="F24" si="6">SUM(F22:F23)</f>
        <v>400315.723</v>
      </c>
      <c r="G24" s="25">
        <f t="shared" ref="G24" si="7">SUM(G22:G23)</f>
        <v>786000</v>
      </c>
      <c r="H24" s="25">
        <f t="shared" ref="H24" si="8">SUM(H22:H23)</f>
        <v>170988.28399999999</v>
      </c>
      <c r="I24" s="25">
        <f t="shared" ref="I24" si="9">SUM(I22:I23)</f>
        <v>768686.7790000001</v>
      </c>
      <c r="J24" s="25">
        <f t="shared" ref="J24" si="10">SUM(J22:J23)</f>
        <v>0</v>
      </c>
    </row>
    <row r="25" spans="1:10" ht="21">
      <c r="A25" s="5"/>
      <c r="B25" s="26" t="s">
        <v>35</v>
      </c>
      <c r="C25" s="2" t="s">
        <v>29</v>
      </c>
      <c r="D25" s="24">
        <v>5</v>
      </c>
      <c r="E25" s="24">
        <v>99195.178269999989</v>
      </c>
      <c r="F25" s="24">
        <v>59472.038</v>
      </c>
      <c r="G25" s="24">
        <v>20000</v>
      </c>
      <c r="H25" s="24">
        <v>0</v>
      </c>
      <c r="I25" s="24">
        <v>17525.5</v>
      </c>
      <c r="J25" s="24"/>
    </row>
    <row r="26" spans="1:10" ht="21">
      <c r="A26" s="5"/>
      <c r="B26" s="24">
        <v>1000</v>
      </c>
      <c r="C26" s="2" t="s">
        <v>30</v>
      </c>
      <c r="D26" s="24">
        <v>2</v>
      </c>
      <c r="E26" s="24">
        <v>46658.29</v>
      </c>
      <c r="F26" s="24">
        <v>15658.995999999999</v>
      </c>
      <c r="G26" s="24">
        <v>11000</v>
      </c>
      <c r="H26" s="24">
        <v>0</v>
      </c>
      <c r="I26" s="24">
        <v>19999.294000000002</v>
      </c>
      <c r="J26" s="24"/>
    </row>
    <row r="27" spans="1:10" ht="21">
      <c r="A27" s="5"/>
      <c r="B27" s="2"/>
      <c r="C27" s="7" t="s">
        <v>34</v>
      </c>
      <c r="D27" s="25">
        <f>SUM(D25:D26)</f>
        <v>7</v>
      </c>
      <c r="E27" s="25">
        <f t="shared" ref="E27:J27" si="11">SUM(E25:E26)</f>
        <v>145853.46826999998</v>
      </c>
      <c r="F27" s="25">
        <f t="shared" si="11"/>
        <v>75131.034</v>
      </c>
      <c r="G27" s="25">
        <f t="shared" si="11"/>
        <v>31000</v>
      </c>
      <c r="H27" s="25">
        <f t="shared" si="11"/>
        <v>0</v>
      </c>
      <c r="I27" s="25">
        <f t="shared" si="11"/>
        <v>37524.794000000002</v>
      </c>
      <c r="J27" s="7">
        <f t="shared" si="11"/>
        <v>0</v>
      </c>
    </row>
    <row r="28" spans="1:10" ht="21">
      <c r="A28" s="5"/>
      <c r="B28" s="2"/>
      <c r="C28" s="7" t="s">
        <v>37</v>
      </c>
      <c r="D28" s="25">
        <f>D27+D24</f>
        <v>30</v>
      </c>
      <c r="E28" s="25">
        <f t="shared" ref="E28:J28" si="12">E27+E24</f>
        <v>2078585.6922700002</v>
      </c>
      <c r="F28" s="25">
        <f t="shared" si="12"/>
        <v>475446.75699999998</v>
      </c>
      <c r="G28" s="25">
        <f t="shared" si="12"/>
        <v>817000</v>
      </c>
      <c r="H28" s="25">
        <f t="shared" si="12"/>
        <v>170988.28399999999</v>
      </c>
      <c r="I28" s="25">
        <f t="shared" si="12"/>
        <v>806211.57300000009</v>
      </c>
      <c r="J28" s="7">
        <f t="shared" si="12"/>
        <v>0</v>
      </c>
    </row>
    <row r="29" spans="1:10" ht="21">
      <c r="A29" s="5"/>
      <c r="B29" s="2" t="s">
        <v>8</v>
      </c>
      <c r="C29" s="2"/>
      <c r="D29" s="2"/>
      <c r="E29" s="2"/>
      <c r="F29" s="2"/>
      <c r="G29" s="2"/>
      <c r="H29" s="2"/>
      <c r="I29" s="2"/>
      <c r="J29" s="2"/>
    </row>
    <row r="30" spans="1:10" ht="21">
      <c r="A30" s="5"/>
      <c r="B30" s="2" t="s">
        <v>28</v>
      </c>
      <c r="C30" s="2" t="s">
        <v>29</v>
      </c>
      <c r="D30" s="24">
        <v>13</v>
      </c>
      <c r="E30" s="24">
        <v>744293.03174999997</v>
      </c>
      <c r="F30" s="24">
        <v>285602</v>
      </c>
      <c r="G30" s="24">
        <v>323000</v>
      </c>
      <c r="H30" s="24">
        <v>42591.756000000001</v>
      </c>
      <c r="I30" s="24">
        <v>293500</v>
      </c>
      <c r="J30" s="24">
        <v>200000</v>
      </c>
    </row>
    <row r="31" spans="1:10" ht="21">
      <c r="A31" s="5"/>
      <c r="B31" s="2"/>
      <c r="C31" s="2" t="s">
        <v>30</v>
      </c>
      <c r="D31" s="24">
        <v>8</v>
      </c>
      <c r="E31" s="24">
        <v>185248.56576</v>
      </c>
      <c r="F31" s="24">
        <v>70745.066300000006</v>
      </c>
      <c r="G31" s="24">
        <v>95500</v>
      </c>
      <c r="H31" s="24">
        <v>15440.663</v>
      </c>
      <c r="I31" s="24">
        <v>28900</v>
      </c>
      <c r="J31" s="24">
        <v>150000</v>
      </c>
    </row>
    <row r="32" spans="1:10" ht="21">
      <c r="A32" s="5"/>
      <c r="B32" s="2"/>
      <c r="C32" s="7" t="s">
        <v>34</v>
      </c>
      <c r="D32" s="25">
        <v>21</v>
      </c>
      <c r="E32" s="25">
        <v>929541.59750999999</v>
      </c>
      <c r="F32" s="25">
        <v>356347.06630000001</v>
      </c>
      <c r="G32" s="25">
        <v>418500</v>
      </c>
      <c r="H32" s="25">
        <v>58032.419000000002</v>
      </c>
      <c r="I32" s="25">
        <v>322400</v>
      </c>
      <c r="J32" s="25">
        <v>350000</v>
      </c>
    </row>
    <row r="33" spans="1:10" ht="21">
      <c r="A33" s="5"/>
      <c r="B33" s="26" t="s">
        <v>35</v>
      </c>
      <c r="C33" s="26" t="s">
        <v>29</v>
      </c>
      <c r="D33" s="2"/>
      <c r="E33" s="2"/>
      <c r="F33" s="2"/>
      <c r="G33" s="2"/>
      <c r="H33" s="2"/>
      <c r="I33" s="2"/>
      <c r="J33" s="2"/>
    </row>
    <row r="34" spans="1:10" ht="21">
      <c r="A34" s="5"/>
      <c r="B34" s="26"/>
      <c r="C34" s="26" t="s">
        <v>30</v>
      </c>
      <c r="D34" s="25">
        <v>3</v>
      </c>
      <c r="E34" s="24">
        <v>107736.19</v>
      </c>
      <c r="F34" s="24">
        <v>66717.899999999994</v>
      </c>
      <c r="G34" s="24">
        <v>10000</v>
      </c>
      <c r="H34" s="24">
        <v>2700</v>
      </c>
      <c r="I34" s="24">
        <v>43000</v>
      </c>
      <c r="J34" s="2"/>
    </row>
    <row r="35" spans="1:10" ht="21">
      <c r="A35" s="5"/>
      <c r="B35" s="2"/>
      <c r="C35" s="7" t="s">
        <v>34</v>
      </c>
      <c r="D35" s="25">
        <f>SUM(D33:D34)</f>
        <v>3</v>
      </c>
      <c r="E35" s="24">
        <f t="shared" ref="E35:J35" si="13">SUM(E33:E34)</f>
        <v>107736.19</v>
      </c>
      <c r="F35" s="24">
        <f t="shared" si="13"/>
        <v>66717.899999999994</v>
      </c>
      <c r="G35" s="24">
        <f t="shared" si="13"/>
        <v>10000</v>
      </c>
      <c r="H35" s="24">
        <f t="shared" si="13"/>
        <v>2700</v>
      </c>
      <c r="I35" s="24">
        <f t="shared" si="13"/>
        <v>43000</v>
      </c>
      <c r="J35" s="7">
        <f t="shared" si="13"/>
        <v>0</v>
      </c>
    </row>
    <row r="36" spans="1:10" ht="21">
      <c r="A36" s="5"/>
      <c r="B36" s="2"/>
      <c r="C36" s="7" t="s">
        <v>37</v>
      </c>
      <c r="D36" s="25">
        <f>D35+D32</f>
        <v>24</v>
      </c>
      <c r="E36" s="25">
        <f t="shared" ref="E36:J36" si="14">E35+E32</f>
        <v>1037277.7875099999</v>
      </c>
      <c r="F36" s="25">
        <f t="shared" si="14"/>
        <v>423064.96629999997</v>
      </c>
      <c r="G36" s="25">
        <f t="shared" si="14"/>
        <v>428500</v>
      </c>
      <c r="H36" s="25">
        <f t="shared" si="14"/>
        <v>60732.419000000002</v>
      </c>
      <c r="I36" s="25">
        <f t="shared" si="14"/>
        <v>365400</v>
      </c>
      <c r="J36" s="25">
        <f t="shared" si="14"/>
        <v>350000</v>
      </c>
    </row>
    <row r="37" spans="1:10" ht="21">
      <c r="A37" s="5"/>
      <c r="B37" s="2" t="s">
        <v>9</v>
      </c>
      <c r="C37" s="2"/>
      <c r="D37" s="2"/>
      <c r="E37" s="2"/>
      <c r="F37" s="2"/>
      <c r="G37" s="2"/>
      <c r="H37" s="2"/>
      <c r="I37" s="2"/>
      <c r="J37" s="2"/>
    </row>
    <row r="38" spans="1:10" ht="21">
      <c r="A38" s="5"/>
      <c r="B38" s="2" t="s">
        <v>28</v>
      </c>
      <c r="C38" s="2" t="s">
        <v>29</v>
      </c>
      <c r="D38" s="24">
        <v>15</v>
      </c>
      <c r="E38" s="24">
        <v>1158049.9591000001</v>
      </c>
      <c r="F38" s="24">
        <v>281229.51685999997</v>
      </c>
      <c r="G38" s="24">
        <v>614400</v>
      </c>
      <c r="H38" s="24">
        <v>55570.562000000005</v>
      </c>
      <c r="I38" s="24">
        <v>60000</v>
      </c>
      <c r="J38" s="24">
        <v>202420.44224000012</v>
      </c>
    </row>
    <row r="39" spans="1:10" ht="21">
      <c r="A39" s="5"/>
      <c r="B39" s="2"/>
      <c r="C39" s="2" t="s">
        <v>30</v>
      </c>
      <c r="D39" s="24">
        <v>11</v>
      </c>
      <c r="E39" s="24">
        <v>387262.01527999999</v>
      </c>
      <c r="F39" s="24">
        <v>60292.115749999997</v>
      </c>
      <c r="G39" s="24">
        <v>166000</v>
      </c>
      <c r="H39" s="24">
        <v>13321.527</v>
      </c>
      <c r="I39" s="24">
        <v>30500</v>
      </c>
      <c r="J39" s="24">
        <v>130469.89953</v>
      </c>
    </row>
    <row r="40" spans="1:10" ht="21">
      <c r="A40" s="5"/>
      <c r="B40" s="2"/>
      <c r="C40" s="7" t="s">
        <v>34</v>
      </c>
      <c r="D40" s="25">
        <f>SUM(D38:D39)</f>
        <v>26</v>
      </c>
      <c r="E40" s="25">
        <f t="shared" ref="E40:J40" si="15">SUM(E38:E39)</f>
        <v>1545311.97438</v>
      </c>
      <c r="F40" s="25">
        <f t="shared" si="15"/>
        <v>341521.63260999997</v>
      </c>
      <c r="G40" s="25">
        <f t="shared" si="15"/>
        <v>780400</v>
      </c>
      <c r="H40" s="25">
        <f t="shared" si="15"/>
        <v>68892.089000000007</v>
      </c>
      <c r="I40" s="25">
        <f t="shared" si="15"/>
        <v>90500</v>
      </c>
      <c r="J40" s="25">
        <f t="shared" si="15"/>
        <v>332890.34177000012</v>
      </c>
    </row>
    <row r="41" spans="1:10" ht="21">
      <c r="A41" s="5"/>
      <c r="B41" s="2" t="s">
        <v>35</v>
      </c>
      <c r="C41" s="2" t="s">
        <v>29</v>
      </c>
      <c r="D41" s="24">
        <v>2</v>
      </c>
      <c r="E41" s="24">
        <v>184882.29272</v>
      </c>
      <c r="F41" s="24">
        <v>142362.15257999999</v>
      </c>
      <c r="G41" s="24">
        <v>20000</v>
      </c>
      <c r="H41" s="24">
        <v>0</v>
      </c>
      <c r="I41" s="24">
        <v>35000</v>
      </c>
      <c r="J41" s="24"/>
    </row>
    <row r="42" spans="1:10" ht="21">
      <c r="A42" s="5"/>
      <c r="B42" s="2"/>
      <c r="C42" s="2" t="s">
        <v>30</v>
      </c>
      <c r="D42" s="24">
        <v>10</v>
      </c>
      <c r="E42" s="24">
        <v>553246.87470000004</v>
      </c>
      <c r="F42" s="24">
        <v>164368.77259000001</v>
      </c>
      <c r="G42" s="24">
        <v>96500</v>
      </c>
      <c r="H42" s="24">
        <v>24401.064999999999</v>
      </c>
      <c r="I42" s="24">
        <v>94000</v>
      </c>
      <c r="J42" s="24">
        <v>198378.10211000004</v>
      </c>
    </row>
    <row r="43" spans="1:10" ht="21">
      <c r="A43" s="5"/>
      <c r="B43" s="2"/>
      <c r="C43" s="7" t="s">
        <v>34</v>
      </c>
      <c r="D43" s="25">
        <f>SUM(D41:D42)</f>
        <v>12</v>
      </c>
      <c r="E43" s="25">
        <f t="shared" ref="E43:J43" si="16">SUM(E41:E42)</f>
        <v>738129.16742000007</v>
      </c>
      <c r="F43" s="25">
        <f t="shared" si="16"/>
        <v>306730.92517</v>
      </c>
      <c r="G43" s="25">
        <f t="shared" si="16"/>
        <v>116500</v>
      </c>
      <c r="H43" s="25">
        <f t="shared" si="16"/>
        <v>24401.064999999999</v>
      </c>
      <c r="I43" s="25">
        <f t="shared" si="16"/>
        <v>129000</v>
      </c>
      <c r="J43" s="25">
        <f t="shared" si="16"/>
        <v>198378.10211000004</v>
      </c>
    </row>
    <row r="44" spans="1:10" ht="21">
      <c r="A44" s="5"/>
      <c r="B44" s="2"/>
      <c r="C44" s="7" t="s">
        <v>37</v>
      </c>
      <c r="D44" s="25">
        <f>D43+D40</f>
        <v>38</v>
      </c>
      <c r="E44" s="25">
        <f t="shared" ref="E44:J44" si="17">E43+E40</f>
        <v>2283441.1418000003</v>
      </c>
      <c r="F44" s="25">
        <f t="shared" si="17"/>
        <v>648252.55777999992</v>
      </c>
      <c r="G44" s="25">
        <f t="shared" si="17"/>
        <v>896900</v>
      </c>
      <c r="H44" s="25">
        <f t="shared" si="17"/>
        <v>93293.15400000001</v>
      </c>
      <c r="I44" s="25">
        <f t="shared" si="17"/>
        <v>219500</v>
      </c>
      <c r="J44" s="25">
        <f t="shared" si="17"/>
        <v>531268.44388000015</v>
      </c>
    </row>
    <row r="45" spans="1:10" ht="21">
      <c r="A45" s="5"/>
      <c r="B45" s="2" t="s">
        <v>10</v>
      </c>
      <c r="C45" s="2"/>
      <c r="D45" s="2"/>
      <c r="E45" s="2"/>
      <c r="F45" s="2"/>
      <c r="G45" s="2"/>
      <c r="H45" s="2"/>
      <c r="I45" s="2"/>
      <c r="J45" s="2"/>
    </row>
    <row r="46" spans="1:10" ht="21">
      <c r="A46" s="5"/>
      <c r="B46" s="2" t="s">
        <v>28</v>
      </c>
      <c r="C46" s="2" t="s">
        <v>29</v>
      </c>
      <c r="D46" s="24">
        <v>8</v>
      </c>
      <c r="E46" s="24">
        <v>1210915.0120000001</v>
      </c>
      <c r="F46" s="24">
        <v>502528.23499999993</v>
      </c>
      <c r="G46" s="24">
        <v>290000</v>
      </c>
      <c r="H46" s="24">
        <v>68483.107999999993</v>
      </c>
      <c r="I46" s="24">
        <f>E46-F46-G46-J46</f>
        <v>160028.55900000024</v>
      </c>
      <c r="J46" s="24">
        <v>258358.21799999999</v>
      </c>
    </row>
    <row r="47" spans="1:10" ht="21">
      <c r="A47" s="5"/>
      <c r="B47" s="2"/>
      <c r="C47" s="2" t="s">
        <v>30</v>
      </c>
      <c r="D47" s="24">
        <v>1</v>
      </c>
      <c r="E47" s="24">
        <v>35884.792999999998</v>
      </c>
      <c r="F47" s="24">
        <v>1500</v>
      </c>
      <c r="G47" s="24">
        <v>20000</v>
      </c>
      <c r="H47" s="24">
        <v>51.628</v>
      </c>
      <c r="I47" s="24">
        <f>E47-F47-G47</f>
        <v>14384.792999999998</v>
      </c>
      <c r="J47" s="24"/>
    </row>
    <row r="48" spans="1:10" ht="21">
      <c r="A48" s="5"/>
      <c r="B48" s="2"/>
      <c r="C48" s="7" t="s">
        <v>34</v>
      </c>
      <c r="D48" s="25">
        <f>SUM(D46:D47)</f>
        <v>9</v>
      </c>
      <c r="E48" s="25">
        <f t="shared" ref="E48:J48" si="18">SUM(E46:E47)</f>
        <v>1246799.8050000002</v>
      </c>
      <c r="F48" s="25">
        <f t="shared" si="18"/>
        <v>504028.23499999993</v>
      </c>
      <c r="G48" s="25">
        <f>SUM(G46:G47)</f>
        <v>310000</v>
      </c>
      <c r="H48" s="25">
        <f t="shared" si="18"/>
        <v>68534.73599999999</v>
      </c>
      <c r="I48" s="25">
        <f t="shared" si="18"/>
        <v>174413.35200000025</v>
      </c>
      <c r="J48" s="25">
        <f t="shared" si="18"/>
        <v>258358.21799999999</v>
      </c>
    </row>
    <row r="49" spans="1:10" ht="21">
      <c r="A49" s="5"/>
      <c r="B49" s="2" t="s">
        <v>35</v>
      </c>
      <c r="C49" s="2" t="s">
        <v>29</v>
      </c>
      <c r="D49" s="25"/>
      <c r="E49" s="25"/>
      <c r="F49" s="25"/>
      <c r="G49" s="25"/>
      <c r="H49" s="25"/>
      <c r="I49" s="25"/>
      <c r="J49" s="25"/>
    </row>
    <row r="50" spans="1:10" ht="21">
      <c r="A50" s="5"/>
      <c r="B50" s="2"/>
      <c r="C50" s="2" t="s">
        <v>30</v>
      </c>
      <c r="D50" s="24">
        <v>2</v>
      </c>
      <c r="E50" s="24">
        <v>123941.387</v>
      </c>
      <c r="F50" s="24">
        <v>26290.868999999999</v>
      </c>
      <c r="G50" s="24">
        <v>22000</v>
      </c>
      <c r="H50" s="24">
        <v>284.19499999999999</v>
      </c>
      <c r="I50" s="24">
        <f>E50-F50-G50-J50</f>
        <v>8837.0030000000115</v>
      </c>
      <c r="J50" s="24">
        <v>66813.514999999999</v>
      </c>
    </row>
    <row r="51" spans="1:10" ht="21">
      <c r="A51" s="5"/>
      <c r="B51" s="2"/>
      <c r="C51" s="7" t="s">
        <v>34</v>
      </c>
      <c r="D51" s="25">
        <f>SUM(D49:D50)</f>
        <v>2</v>
      </c>
      <c r="E51" s="25">
        <f t="shared" ref="E51:J51" si="19">SUM(E49:E50)</f>
        <v>123941.387</v>
      </c>
      <c r="F51" s="25">
        <f t="shared" si="19"/>
        <v>26290.868999999999</v>
      </c>
      <c r="G51" s="25">
        <f t="shared" si="19"/>
        <v>22000</v>
      </c>
      <c r="H51" s="25">
        <f>SUM(H49:H50)</f>
        <v>284.19499999999999</v>
      </c>
      <c r="I51" s="25">
        <f>SUM(I49:I50)</f>
        <v>8837.0030000000115</v>
      </c>
      <c r="J51" s="25">
        <f t="shared" si="19"/>
        <v>66813.514999999999</v>
      </c>
    </row>
    <row r="52" spans="1:10" ht="21">
      <c r="A52" s="5"/>
      <c r="B52" s="2"/>
      <c r="C52" s="7" t="s">
        <v>37</v>
      </c>
      <c r="D52" s="25">
        <f>D51+D48</f>
        <v>11</v>
      </c>
      <c r="E52" s="25">
        <f t="shared" ref="E52:J52" si="20">E51+E48</f>
        <v>1370741.1920000003</v>
      </c>
      <c r="F52" s="25">
        <f>F51+F48</f>
        <v>530319.10399999993</v>
      </c>
      <c r="G52" s="25">
        <f>G51+G48</f>
        <v>332000</v>
      </c>
      <c r="H52" s="25">
        <f>H51+H48</f>
        <v>68818.930999999997</v>
      </c>
      <c r="I52" s="25">
        <f>I51+I48</f>
        <v>183250.35500000027</v>
      </c>
      <c r="J52" s="25">
        <f t="shared" si="20"/>
        <v>325171.73300000001</v>
      </c>
    </row>
    <row r="53" spans="1:10" ht="21">
      <c r="A53" s="5"/>
      <c r="B53" s="2" t="s">
        <v>12</v>
      </c>
      <c r="C53" s="2"/>
      <c r="D53" s="2"/>
      <c r="E53" s="2"/>
      <c r="F53" s="2"/>
      <c r="G53" s="2"/>
      <c r="H53" s="2"/>
      <c r="I53" s="2"/>
      <c r="J53" s="2"/>
    </row>
    <row r="54" spans="1:10" ht="21">
      <c r="A54" s="5"/>
      <c r="B54" s="2" t="s">
        <v>28</v>
      </c>
      <c r="C54" s="2" t="s">
        <v>29</v>
      </c>
      <c r="D54" s="24">
        <v>11</v>
      </c>
      <c r="E54" s="24">
        <v>2065641.3</v>
      </c>
      <c r="F54" s="24">
        <v>713025.29799999995</v>
      </c>
      <c r="G54" s="24">
        <v>808800</v>
      </c>
      <c r="H54" s="24">
        <v>183034.31299999999</v>
      </c>
      <c r="I54" s="24">
        <v>121000</v>
      </c>
      <c r="J54" s="24">
        <f>(E54-F54-G54-I54)/1000</f>
        <v>422.81600200000008</v>
      </c>
    </row>
    <row r="55" spans="1:10" ht="21">
      <c r="A55" s="5"/>
      <c r="B55" s="2"/>
      <c r="C55" s="2" t="s">
        <v>30</v>
      </c>
      <c r="D55" s="24">
        <v>4</v>
      </c>
      <c r="E55" s="24">
        <v>145223.64300000001</v>
      </c>
      <c r="F55" s="24">
        <v>57163.069000000003</v>
      </c>
      <c r="G55" s="24">
        <v>60500</v>
      </c>
      <c r="H55" s="24">
        <v>11202.234</v>
      </c>
      <c r="I55" s="24">
        <v>19300</v>
      </c>
      <c r="J55" s="24">
        <f>(E55-F55-G55-I55)/1000</f>
        <v>8.2605740000000072</v>
      </c>
    </row>
    <row r="56" spans="1:10" ht="21">
      <c r="A56" s="5"/>
      <c r="B56" s="2"/>
      <c r="C56" s="7" t="s">
        <v>34</v>
      </c>
      <c r="D56" s="25">
        <f>SUM(D54:D55)</f>
        <v>15</v>
      </c>
      <c r="E56" s="25">
        <f t="shared" ref="E56:J56" si="21">SUM(E54:E55)</f>
        <v>2210864.943</v>
      </c>
      <c r="F56" s="25">
        <f t="shared" si="21"/>
        <v>770188.36699999997</v>
      </c>
      <c r="G56" s="25">
        <f t="shared" si="21"/>
        <v>869300</v>
      </c>
      <c r="H56" s="25">
        <f t="shared" si="21"/>
        <v>194236.54699999999</v>
      </c>
      <c r="I56" s="25">
        <f t="shared" si="21"/>
        <v>140300</v>
      </c>
      <c r="J56" s="25">
        <f t="shared" si="21"/>
        <v>431.0765760000001</v>
      </c>
    </row>
    <row r="57" spans="1:10" ht="21">
      <c r="A57" s="5"/>
      <c r="B57" s="2" t="s">
        <v>35</v>
      </c>
      <c r="C57" s="2" t="s">
        <v>29</v>
      </c>
      <c r="D57" s="24">
        <v>1</v>
      </c>
      <c r="E57" s="24">
        <v>193591.66500000001</v>
      </c>
      <c r="F57" s="24">
        <v>133492.448</v>
      </c>
      <c r="G57" s="24">
        <v>50000</v>
      </c>
      <c r="H57" s="24">
        <v>80</v>
      </c>
      <c r="I57" s="24">
        <v>12500</v>
      </c>
      <c r="J57" s="24">
        <v>0</v>
      </c>
    </row>
    <row r="58" spans="1:10" ht="21">
      <c r="A58" s="5"/>
      <c r="B58" s="2"/>
      <c r="C58" s="2" t="s">
        <v>30</v>
      </c>
      <c r="D58" s="24">
        <v>3</v>
      </c>
      <c r="E58" s="24">
        <v>72158.578999999998</v>
      </c>
      <c r="F58" s="24">
        <v>41860.322999999997</v>
      </c>
      <c r="G58" s="24">
        <v>32500</v>
      </c>
      <c r="H58" s="24">
        <v>4032</v>
      </c>
      <c r="I58" s="24">
        <v>16400</v>
      </c>
      <c r="J58" s="24">
        <v>0</v>
      </c>
    </row>
    <row r="59" spans="1:10" ht="21">
      <c r="A59" s="5"/>
      <c r="B59" s="2"/>
      <c r="C59" s="7" t="s">
        <v>34</v>
      </c>
      <c r="D59" s="25">
        <f>SUM(D57:D58)</f>
        <v>4</v>
      </c>
      <c r="E59" s="25">
        <f t="shared" ref="E59:J59" si="22">SUM(E57:E58)</f>
        <v>265750.24400000001</v>
      </c>
      <c r="F59" s="25">
        <f t="shared" si="22"/>
        <v>175352.77100000001</v>
      </c>
      <c r="G59" s="25">
        <f t="shared" si="22"/>
        <v>82500</v>
      </c>
      <c r="H59" s="25">
        <f t="shared" si="22"/>
        <v>4112</v>
      </c>
      <c r="I59" s="25">
        <f t="shared" si="22"/>
        <v>28900</v>
      </c>
      <c r="J59" s="25">
        <f t="shared" si="22"/>
        <v>0</v>
      </c>
    </row>
    <row r="60" spans="1:10" ht="21">
      <c r="A60" s="5"/>
      <c r="B60" s="2"/>
      <c r="C60" s="7" t="s">
        <v>37</v>
      </c>
      <c r="D60" s="25">
        <f>D59+D56</f>
        <v>19</v>
      </c>
      <c r="E60" s="25">
        <f t="shared" ref="E60:J60" si="23">E59+E56</f>
        <v>2476615.1869999999</v>
      </c>
      <c r="F60" s="25">
        <f t="shared" si="23"/>
        <v>945541.13800000004</v>
      </c>
      <c r="G60" s="25">
        <f t="shared" si="23"/>
        <v>951800</v>
      </c>
      <c r="H60" s="25">
        <f t="shared" si="23"/>
        <v>198348.54699999999</v>
      </c>
      <c r="I60" s="25">
        <f t="shared" si="23"/>
        <v>169200</v>
      </c>
      <c r="J60" s="25">
        <f t="shared" si="23"/>
        <v>431.0765760000001</v>
      </c>
    </row>
    <row r="61" spans="1:10" ht="21">
      <c r="A61" s="5"/>
      <c r="B61" s="2" t="s">
        <v>62</v>
      </c>
      <c r="C61" s="2"/>
      <c r="D61" s="2"/>
      <c r="E61" s="2"/>
      <c r="F61" s="2"/>
      <c r="G61" s="2"/>
      <c r="H61" s="2"/>
      <c r="I61" s="2"/>
      <c r="J61" s="2"/>
    </row>
    <row r="62" spans="1:10" ht="21">
      <c r="A62" s="5"/>
      <c r="B62" s="2" t="s">
        <v>28</v>
      </c>
      <c r="C62" s="2" t="s">
        <v>29</v>
      </c>
      <c r="D62" s="24">
        <v>5</v>
      </c>
      <c r="E62" s="24">
        <v>1162267.5864993001</v>
      </c>
      <c r="F62" s="24">
        <v>68000</v>
      </c>
      <c r="G62" s="24">
        <v>299600</v>
      </c>
      <c r="H62" s="24">
        <f>(+G62)/1000</f>
        <v>299.60000000000002</v>
      </c>
      <c r="I62" s="24">
        <f>(+H62-G62)/1000</f>
        <v>-299.30040000000002</v>
      </c>
      <c r="J62" s="24">
        <f>(+E62-F62-H62)/1000</f>
        <v>1093.9679864993</v>
      </c>
    </row>
    <row r="63" spans="1:10" ht="21">
      <c r="A63" s="5"/>
      <c r="B63" s="2"/>
      <c r="C63" s="2" t="s">
        <v>30</v>
      </c>
      <c r="D63" s="25">
        <v>10</v>
      </c>
      <c r="E63" s="24">
        <f>(330639537.432+11414244.13)/1000</f>
        <v>342053.78156199999</v>
      </c>
      <c r="F63" s="24">
        <v>15000</v>
      </c>
      <c r="G63" s="24">
        <v>147800</v>
      </c>
      <c r="H63" s="24">
        <f>(+G63+50000000)/1000</f>
        <v>50147.8</v>
      </c>
      <c r="I63" s="24">
        <f>(+H63-G63)/1000</f>
        <v>-97.652199999999993</v>
      </c>
      <c r="J63" s="24">
        <f>(+E63-F63-H63-I63)/1000</f>
        <v>277.00363376199999</v>
      </c>
    </row>
    <row r="64" spans="1:10" ht="21">
      <c r="A64" s="5"/>
      <c r="B64" s="2"/>
      <c r="C64" s="7" t="s">
        <v>34</v>
      </c>
      <c r="D64" s="25">
        <f>SUM(D62:D63)</f>
        <v>15</v>
      </c>
      <c r="E64" s="25">
        <f t="shared" ref="E64:J64" si="24">SUM(E62:E63)</f>
        <v>1504321.3680613001</v>
      </c>
      <c r="F64" s="25">
        <f t="shared" si="24"/>
        <v>83000</v>
      </c>
      <c r="G64" s="25">
        <f t="shared" si="24"/>
        <v>447400</v>
      </c>
      <c r="H64" s="25">
        <f t="shared" si="24"/>
        <v>50447.4</v>
      </c>
      <c r="I64" s="25">
        <f t="shared" si="24"/>
        <v>-396.95260000000002</v>
      </c>
      <c r="J64" s="25">
        <f t="shared" si="24"/>
        <v>1370.9716202612999</v>
      </c>
    </row>
    <row r="65" spans="1:10" ht="21">
      <c r="A65" s="5"/>
      <c r="B65" s="2" t="s">
        <v>35</v>
      </c>
      <c r="C65" s="2" t="s">
        <v>29</v>
      </c>
      <c r="D65" s="27">
        <v>19</v>
      </c>
      <c r="E65" s="24">
        <v>2263290.8198699998</v>
      </c>
      <c r="F65" s="24">
        <f>(+E65-G65)/1000</f>
        <v>2009.5408198699997</v>
      </c>
      <c r="G65" s="24">
        <v>253750</v>
      </c>
      <c r="H65" s="24">
        <f>(+G65)/1000</f>
        <v>253.75</v>
      </c>
      <c r="I65" s="24">
        <v>0</v>
      </c>
      <c r="J65" s="24">
        <v>0</v>
      </c>
    </row>
    <row r="66" spans="1:10" ht="21">
      <c r="A66" s="5"/>
      <c r="B66" s="2"/>
      <c r="C66" s="2" t="s">
        <v>30</v>
      </c>
      <c r="D66" s="27">
        <v>2</v>
      </c>
      <c r="E66" s="24">
        <v>0</v>
      </c>
      <c r="F66" s="24">
        <v>0</v>
      </c>
      <c r="G66" s="24">
        <v>2000</v>
      </c>
      <c r="H66" s="24">
        <f>(+G66)/1000</f>
        <v>2</v>
      </c>
      <c r="I66" s="24">
        <v>0</v>
      </c>
      <c r="J66" s="24">
        <v>0</v>
      </c>
    </row>
    <row r="67" spans="1:10" ht="21">
      <c r="A67" s="5"/>
      <c r="B67" s="2"/>
      <c r="C67" s="7" t="s">
        <v>34</v>
      </c>
      <c r="D67" s="25">
        <f>SUM(D65:D66)</f>
        <v>21</v>
      </c>
      <c r="E67" s="25">
        <f t="shared" ref="E67:J67" si="25">SUM(E65:E66)</f>
        <v>2263290.8198699998</v>
      </c>
      <c r="F67" s="25">
        <f t="shared" si="25"/>
        <v>2009.5408198699997</v>
      </c>
      <c r="G67" s="25">
        <f t="shared" si="25"/>
        <v>255750</v>
      </c>
      <c r="H67" s="25">
        <f t="shared" si="25"/>
        <v>255.75</v>
      </c>
      <c r="I67" s="25">
        <f t="shared" si="25"/>
        <v>0</v>
      </c>
      <c r="J67" s="25">
        <f t="shared" si="25"/>
        <v>0</v>
      </c>
    </row>
    <row r="68" spans="1:10" ht="21">
      <c r="A68" s="5"/>
      <c r="B68" s="2"/>
      <c r="C68" s="7" t="s">
        <v>37</v>
      </c>
      <c r="D68" s="25">
        <f>+D67+D64</f>
        <v>36</v>
      </c>
      <c r="E68" s="25">
        <f t="shared" ref="E68:J68" si="26">+E67+E64</f>
        <v>3767612.1879313001</v>
      </c>
      <c r="F68" s="25">
        <f t="shared" si="26"/>
        <v>85009.540819870002</v>
      </c>
      <c r="G68" s="25">
        <f t="shared" si="26"/>
        <v>703150</v>
      </c>
      <c r="H68" s="25">
        <f t="shared" si="26"/>
        <v>50703.15</v>
      </c>
      <c r="I68" s="25">
        <f t="shared" si="26"/>
        <v>-396.95260000000002</v>
      </c>
      <c r="J68" s="25">
        <f t="shared" si="26"/>
        <v>1370.9716202612999</v>
      </c>
    </row>
    <row r="69" spans="1:10" ht="21">
      <c r="A69" s="5"/>
      <c r="B69" s="26" t="s">
        <v>57</v>
      </c>
      <c r="C69" s="2"/>
      <c r="D69" s="27">
        <v>1000</v>
      </c>
      <c r="E69" s="25"/>
      <c r="F69" s="25"/>
      <c r="G69" s="25"/>
      <c r="H69" s="25"/>
      <c r="I69" s="25"/>
      <c r="J69" s="25"/>
    </row>
    <row r="70" spans="1:10" ht="21">
      <c r="A70" s="5"/>
      <c r="B70" s="2" t="s">
        <v>28</v>
      </c>
      <c r="C70" s="2" t="s">
        <v>29</v>
      </c>
      <c r="D70" s="27">
        <v>7</v>
      </c>
      <c r="E70" s="27">
        <v>1045454.27449</v>
      </c>
      <c r="F70" s="27">
        <v>438763.57488999999</v>
      </c>
      <c r="G70" s="27">
        <v>272600</v>
      </c>
      <c r="H70" s="27">
        <v>101637</v>
      </c>
      <c r="I70" s="27">
        <v>174490.69959999999</v>
      </c>
      <c r="J70" s="27">
        <f>E70-F70-G70-I70</f>
        <v>159599.99999999994</v>
      </c>
    </row>
    <row r="71" spans="1:10" ht="21">
      <c r="A71" s="5"/>
      <c r="B71" s="2"/>
      <c r="C71" s="2" t="s">
        <v>30</v>
      </c>
      <c r="D71" s="27">
        <v>8</v>
      </c>
      <c r="E71" s="27">
        <v>618977.23664999998</v>
      </c>
      <c r="F71" s="27">
        <v>139063.29968</v>
      </c>
      <c r="G71" s="27">
        <v>191300</v>
      </c>
      <c r="H71" s="27">
        <v>15603.683509999999</v>
      </c>
      <c r="I71" s="27">
        <v>50000</v>
      </c>
      <c r="J71" s="27">
        <f>E71-F71-G71-I71</f>
        <v>238613.93696999998</v>
      </c>
    </row>
    <row r="72" spans="1:10" ht="21">
      <c r="A72" s="5"/>
      <c r="B72" s="2"/>
      <c r="C72" s="7" t="s">
        <v>34</v>
      </c>
      <c r="D72" s="25">
        <f t="shared" ref="D72:F72" si="27">SUM(D70:D71)</f>
        <v>15</v>
      </c>
      <c r="E72" s="25">
        <f t="shared" si="27"/>
        <v>1664431.5111400001</v>
      </c>
      <c r="F72" s="25">
        <f t="shared" si="27"/>
        <v>577826.87456999999</v>
      </c>
      <c r="G72" s="25">
        <f>SUM(G70:G71)</f>
        <v>463900</v>
      </c>
      <c r="H72" s="25">
        <f>SUM(H70:H71)</f>
        <v>117240.68351</v>
      </c>
      <c r="I72" s="25">
        <f t="shared" ref="I72:J72" si="28">SUM(I70:I71)</f>
        <v>224490.69959999999</v>
      </c>
      <c r="J72" s="25">
        <f t="shared" si="28"/>
        <v>398213.93696999992</v>
      </c>
    </row>
    <row r="73" spans="1:10" ht="21">
      <c r="A73" s="5"/>
      <c r="B73" s="2" t="s">
        <v>35</v>
      </c>
      <c r="C73" s="2" t="s">
        <v>29</v>
      </c>
      <c r="D73" s="27">
        <v>9</v>
      </c>
      <c r="E73" s="27">
        <v>1724151.9961600001</v>
      </c>
      <c r="F73" s="27">
        <v>1238696.00768</v>
      </c>
      <c r="G73" s="27">
        <v>447050</v>
      </c>
      <c r="H73" s="27">
        <v>182647.67</v>
      </c>
      <c r="I73" s="27">
        <v>38405.988480000022</v>
      </c>
      <c r="J73" s="27">
        <f>(E73-F73-G73-I73)/1000</f>
        <v>3.637978807091713E-14</v>
      </c>
    </row>
    <row r="74" spans="1:10" ht="21">
      <c r="A74" s="5"/>
      <c r="B74" s="2"/>
      <c r="C74" s="2" t="s">
        <v>30</v>
      </c>
      <c r="D74" s="27">
        <v>4</v>
      </c>
      <c r="E74" s="27">
        <v>180445.0405</v>
      </c>
      <c r="F74" s="27">
        <v>14691.74583</v>
      </c>
      <c r="G74" s="27">
        <f>(29000000+12500000)/1000</f>
        <v>41500</v>
      </c>
      <c r="H74" s="27">
        <v>0</v>
      </c>
      <c r="I74" s="27">
        <v>46410.1178</v>
      </c>
      <c r="J74" s="27">
        <f>(E74-F74-G74-I74)/1000</f>
        <v>77.843176869999994</v>
      </c>
    </row>
    <row r="75" spans="1:10" ht="21">
      <c r="A75" s="5"/>
      <c r="B75" s="2"/>
      <c r="C75" s="7" t="s">
        <v>34</v>
      </c>
      <c r="D75" s="25">
        <f>SUM(D73:D74)</f>
        <v>13</v>
      </c>
      <c r="E75" s="25">
        <f>SUM(E73:E74)</f>
        <v>1904597.0366600002</v>
      </c>
      <c r="F75" s="25">
        <f>SUM(F73:F74)</f>
        <v>1253387.75351</v>
      </c>
      <c r="G75" s="25">
        <f>SUM(G73:G74)</f>
        <v>488550</v>
      </c>
      <c r="H75" s="25">
        <f>SUM(H73:H74)</f>
        <v>182647.67</v>
      </c>
      <c r="I75" s="25">
        <f t="shared" ref="I75:J75" si="29">SUM(I73:I74)</f>
        <v>84816.106280000022</v>
      </c>
      <c r="J75" s="25">
        <f t="shared" si="29"/>
        <v>77.843176870000036</v>
      </c>
    </row>
    <row r="76" spans="1:10" ht="21">
      <c r="A76" s="5"/>
      <c r="B76" s="2"/>
      <c r="C76" s="7" t="s">
        <v>37</v>
      </c>
      <c r="D76" s="27">
        <f>D72+D75</f>
        <v>28</v>
      </c>
      <c r="E76" s="25">
        <f t="shared" ref="E76:J76" si="30">E72+E75</f>
        <v>3569028.5478000003</v>
      </c>
      <c r="F76" s="25">
        <f t="shared" si="30"/>
        <v>1831214.6280799999</v>
      </c>
      <c r="G76" s="25">
        <f t="shared" si="30"/>
        <v>952450</v>
      </c>
      <c r="H76" s="25">
        <f t="shared" si="30"/>
        <v>299888.35351000004</v>
      </c>
      <c r="I76" s="25">
        <f t="shared" si="30"/>
        <v>309306.80588</v>
      </c>
      <c r="J76" s="25">
        <f t="shared" si="30"/>
        <v>398291.78014686995</v>
      </c>
    </row>
    <row r="77" spans="1:10" ht="24">
      <c r="A77" s="5"/>
      <c r="B77" s="40" t="s">
        <v>38</v>
      </c>
      <c r="C77" s="41"/>
      <c r="D77" s="25">
        <f>D54+D46+D38+D30+D22+D14+D5+D62+D70</f>
        <v>94</v>
      </c>
      <c r="E77" s="25">
        <f t="shared" ref="E77:J77" si="31">E54+E46+E38+E30+E22+E14+E5+E62+E70</f>
        <v>13777001.466191178</v>
      </c>
      <c r="F77" s="25">
        <f t="shared" si="31"/>
        <v>4128308.1477448</v>
      </c>
      <c r="G77" s="25">
        <f t="shared" si="31"/>
        <v>4710600</v>
      </c>
      <c r="H77" s="25">
        <f t="shared" si="31"/>
        <v>910173.86399999994</v>
      </c>
      <c r="I77" s="25">
        <f t="shared" si="31"/>
        <v>2208436.0733509329</v>
      </c>
      <c r="J77" s="25">
        <f t="shared" si="31"/>
        <v>1827989.0572077928</v>
      </c>
    </row>
    <row r="78" spans="1:10" ht="24">
      <c r="A78" s="5"/>
      <c r="B78" s="40" t="s">
        <v>39</v>
      </c>
      <c r="C78" s="41"/>
      <c r="D78" s="25">
        <f>D55+D47+D39+D31+D23+D15+D6+D63+D71</f>
        <v>57</v>
      </c>
      <c r="E78" s="25">
        <f t="shared" ref="E78:J78" si="32">E55+E47+E39+E31+E23+E15+E6+E63+E71</f>
        <v>2428333.0278866999</v>
      </c>
      <c r="F78" s="25">
        <f t="shared" si="32"/>
        <v>678151.40030115005</v>
      </c>
      <c r="G78" s="25">
        <f t="shared" si="32"/>
        <v>906200</v>
      </c>
      <c r="H78" s="25">
        <f t="shared" si="32"/>
        <v>128839.14451000001</v>
      </c>
      <c r="I78" s="25">
        <f t="shared" si="32"/>
        <v>238987.51353309999</v>
      </c>
      <c r="J78" s="25">
        <f t="shared" si="32"/>
        <v>583340.11182421213</v>
      </c>
    </row>
    <row r="79" spans="1:10" ht="24">
      <c r="A79" s="5"/>
      <c r="B79" s="40" t="s">
        <v>68</v>
      </c>
      <c r="C79" s="41"/>
      <c r="D79" s="25">
        <f>D7</f>
        <v>9</v>
      </c>
      <c r="E79" s="25">
        <f t="shared" ref="E79:J79" si="33">E7</f>
        <v>147910.63</v>
      </c>
      <c r="F79" s="25">
        <f t="shared" si="33"/>
        <v>55450.54</v>
      </c>
      <c r="G79" s="25">
        <f t="shared" si="33"/>
        <v>64800</v>
      </c>
      <c r="H79" s="25">
        <f t="shared" si="33"/>
        <v>0</v>
      </c>
      <c r="I79" s="25">
        <f t="shared" si="33"/>
        <v>27660.089999999997</v>
      </c>
      <c r="J79" s="25">
        <f t="shared" si="33"/>
        <v>0</v>
      </c>
    </row>
    <row r="80" spans="1:10" ht="24">
      <c r="A80" s="5"/>
      <c r="B80" s="40" t="s">
        <v>69</v>
      </c>
      <c r="C80" s="41"/>
      <c r="D80" s="25">
        <f>D8</f>
        <v>1</v>
      </c>
      <c r="E80" s="25">
        <f t="shared" ref="E80:J80" si="34">E8</f>
        <v>29057</v>
      </c>
      <c r="F80" s="25">
        <f t="shared" si="34"/>
        <v>0</v>
      </c>
      <c r="G80" s="25">
        <f t="shared" si="34"/>
        <v>20000</v>
      </c>
      <c r="H80" s="25">
        <f t="shared" si="34"/>
        <v>5762.15</v>
      </c>
      <c r="I80" s="25">
        <f t="shared" si="34"/>
        <v>5000</v>
      </c>
      <c r="J80" s="25">
        <f t="shared" si="34"/>
        <v>4057</v>
      </c>
    </row>
    <row r="81" spans="1:10" ht="24">
      <c r="A81" s="5"/>
      <c r="B81" s="40" t="s">
        <v>70</v>
      </c>
      <c r="C81" s="41"/>
      <c r="D81" s="25">
        <f>D9</f>
        <v>1</v>
      </c>
      <c r="E81" s="25">
        <f t="shared" ref="E81:J81" si="35">E9</f>
        <v>38400</v>
      </c>
      <c r="F81" s="25">
        <f t="shared" si="35"/>
        <v>5567.2</v>
      </c>
      <c r="G81" s="25">
        <f t="shared" si="35"/>
        <v>25000</v>
      </c>
      <c r="H81" s="25">
        <f t="shared" si="35"/>
        <v>5074.4399999999996</v>
      </c>
      <c r="I81" s="25">
        <f t="shared" si="35"/>
        <v>7832.8000000000029</v>
      </c>
      <c r="J81" s="25">
        <f t="shared" si="35"/>
        <v>0</v>
      </c>
    </row>
    <row r="82" spans="1:10" ht="24">
      <c r="A82" s="5"/>
      <c r="B82" s="40" t="s">
        <v>40</v>
      </c>
      <c r="C82" s="41"/>
      <c r="D82" s="25">
        <f>D73+D65+D57+D49+D41+D33+D25+D17+D11</f>
        <v>41</v>
      </c>
      <c r="E82" s="25">
        <f t="shared" ref="E82:J82" si="36">E73+E65+E57+E49+E41+E33+E25+E17+E11</f>
        <v>5488198.2550489418</v>
      </c>
      <c r="F82" s="25">
        <f t="shared" si="36"/>
        <v>2366823.7515740064</v>
      </c>
      <c r="G82" s="25">
        <f t="shared" si="36"/>
        <v>963300</v>
      </c>
      <c r="H82" s="25">
        <f t="shared" si="36"/>
        <v>199298.63</v>
      </c>
      <c r="I82" s="25">
        <f t="shared" si="36"/>
        <v>199375.14322160583</v>
      </c>
      <c r="J82" s="25">
        <f t="shared" si="36"/>
        <v>3.637978807091713E-14</v>
      </c>
    </row>
    <row r="83" spans="1:10" ht="24">
      <c r="A83" s="5"/>
      <c r="B83" s="40" t="s">
        <v>41</v>
      </c>
      <c r="C83" s="41"/>
      <c r="D83" s="25">
        <f>D58+D50+D42+D34+D26+D18+D66+D74</f>
        <v>30</v>
      </c>
      <c r="E83" s="25">
        <f t="shared" ref="E83:J83" si="37">E58+E50+E42+E34+E26+E18+E66+E74</f>
        <v>1197851.4519400001</v>
      </c>
      <c r="F83" s="25">
        <f t="shared" si="37"/>
        <v>378209.25165692798</v>
      </c>
      <c r="G83" s="25">
        <f t="shared" si="37"/>
        <v>255500</v>
      </c>
      <c r="H83" s="25">
        <f t="shared" si="37"/>
        <v>56421.14</v>
      </c>
      <c r="I83" s="25">
        <f t="shared" si="37"/>
        <v>253922.41480000003</v>
      </c>
      <c r="J83" s="25">
        <f t="shared" si="37"/>
        <v>265269.46028687007</v>
      </c>
    </row>
  </sheetData>
  <mergeCells count="8">
    <mergeCell ref="B77:C77"/>
    <mergeCell ref="B78:C78"/>
    <mergeCell ref="B82:C82"/>
    <mergeCell ref="B83:C83"/>
    <mergeCell ref="A1:J1"/>
    <mergeCell ref="B79:C79"/>
    <mergeCell ref="B80:C80"/>
    <mergeCell ref="B81:C81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25" zoomScaleNormal="100" workbookViewId="0">
      <selection activeCell="B1" sqref="B1:H1"/>
    </sheetView>
  </sheetViews>
  <sheetFormatPr defaultRowHeight="14.4"/>
  <cols>
    <col min="1" max="1" width="5.5546875" customWidth="1"/>
    <col min="2" max="2" width="37" customWidth="1"/>
    <col min="4" max="4" width="10" customWidth="1"/>
    <col min="5" max="5" width="9.109375" customWidth="1"/>
    <col min="6" max="6" width="10.88671875" customWidth="1"/>
    <col min="7" max="7" width="14.88671875" customWidth="1"/>
    <col min="8" max="8" width="11" customWidth="1"/>
    <col min="9" max="9" width="10.6640625" bestFit="1" customWidth="1"/>
    <col min="10" max="10" width="8.44140625" customWidth="1"/>
    <col min="17" max="17" width="10.88671875" bestFit="1" customWidth="1"/>
  </cols>
  <sheetData>
    <row r="1" spans="1:19" ht="37.200000000000003" customHeight="1">
      <c r="B1" s="58" t="s">
        <v>96</v>
      </c>
      <c r="C1" s="58"/>
      <c r="D1" s="58"/>
      <c r="E1" s="58"/>
      <c r="F1" s="58"/>
      <c r="G1" s="58"/>
      <c r="H1" s="58"/>
    </row>
    <row r="2" spans="1:19" ht="23.4">
      <c r="A2" s="44" t="s">
        <v>94</v>
      </c>
      <c r="B2" s="44"/>
      <c r="C2" s="44"/>
      <c r="D2" s="44"/>
      <c r="E2" s="44"/>
      <c r="F2" s="44"/>
      <c r="G2" s="44"/>
      <c r="H2" s="44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>
      <c r="A3" s="55" t="s">
        <v>51</v>
      </c>
      <c r="B3" s="55" t="s">
        <v>36</v>
      </c>
      <c r="C3" s="43" t="s">
        <v>75</v>
      </c>
      <c r="D3" s="43"/>
      <c r="E3" s="43"/>
      <c r="F3" s="43"/>
      <c r="G3" s="43"/>
      <c r="H3" s="43"/>
    </row>
    <row r="4" spans="1:19" ht="42.75" customHeight="1">
      <c r="A4" s="56"/>
      <c r="B4" s="56"/>
      <c r="C4" s="43" t="s">
        <v>48</v>
      </c>
      <c r="D4" s="43"/>
      <c r="E4" s="43"/>
      <c r="F4" s="51" t="s">
        <v>52</v>
      </c>
      <c r="G4" s="52"/>
      <c r="H4" s="53"/>
    </row>
    <row r="5" spans="1:19" ht="43.2">
      <c r="A5" s="57"/>
      <c r="B5" s="57"/>
      <c r="C5" s="16" t="s">
        <v>72</v>
      </c>
      <c r="D5" s="16" t="s">
        <v>73</v>
      </c>
      <c r="E5" s="16" t="s">
        <v>74</v>
      </c>
      <c r="F5" s="16" t="s">
        <v>72</v>
      </c>
      <c r="G5" s="16" t="s">
        <v>73</v>
      </c>
      <c r="H5" s="16" t="s">
        <v>74</v>
      </c>
    </row>
    <row r="6" spans="1:19" ht="21">
      <c r="A6" s="3">
        <v>1</v>
      </c>
      <c r="B6" s="2" t="s">
        <v>95</v>
      </c>
      <c r="C6" s="2"/>
      <c r="D6" s="5"/>
      <c r="E6" s="5"/>
      <c r="F6" s="2"/>
      <c r="G6" s="5"/>
      <c r="H6" s="2"/>
    </row>
    <row r="7" spans="1:19" ht="21">
      <c r="A7" s="3">
        <v>2</v>
      </c>
      <c r="B7" s="2" t="s">
        <v>11</v>
      </c>
      <c r="C7" s="29">
        <v>18.8</v>
      </c>
      <c r="D7" s="29">
        <v>8.15</v>
      </c>
      <c r="E7" s="29">
        <v>1.7</v>
      </c>
      <c r="F7" s="29">
        <v>210.14</v>
      </c>
      <c r="G7" s="29">
        <v>71.8</v>
      </c>
      <c r="H7" s="29">
        <v>26.3</v>
      </c>
    </row>
    <row r="8" spans="1:19" ht="21">
      <c r="A8" s="3">
        <v>3</v>
      </c>
      <c r="B8" s="2" t="s">
        <v>7</v>
      </c>
      <c r="C8" s="29">
        <v>3</v>
      </c>
      <c r="D8" s="29">
        <v>4.4700000000000006</v>
      </c>
      <c r="E8" s="29"/>
      <c r="F8" s="29">
        <v>39.68</v>
      </c>
      <c r="G8" s="29">
        <v>0.4</v>
      </c>
      <c r="H8" s="29"/>
    </row>
    <row r="9" spans="1:19" ht="21">
      <c r="A9" s="3">
        <v>4</v>
      </c>
      <c r="B9" s="2" t="s">
        <v>8</v>
      </c>
      <c r="C9" s="29">
        <v>1.63</v>
      </c>
      <c r="D9" s="29">
        <v>3.6</v>
      </c>
      <c r="E9" s="29">
        <v>1</v>
      </c>
      <c r="F9" s="29">
        <v>0</v>
      </c>
      <c r="G9" s="29">
        <v>10</v>
      </c>
      <c r="H9" s="29">
        <v>4</v>
      </c>
    </row>
    <row r="10" spans="1:19" ht="21">
      <c r="A10" s="3">
        <v>5</v>
      </c>
      <c r="B10" s="2" t="s">
        <v>9</v>
      </c>
      <c r="C10" s="29">
        <v>29.81</v>
      </c>
      <c r="D10" s="29">
        <v>35.299999999999997</v>
      </c>
      <c r="E10" s="29">
        <v>5.2</v>
      </c>
      <c r="F10" s="29">
        <v>24.5</v>
      </c>
      <c r="G10" s="29">
        <v>28.2</v>
      </c>
      <c r="H10" s="29">
        <v>3.5</v>
      </c>
    </row>
    <row r="11" spans="1:19" ht="21">
      <c r="A11" s="3">
        <v>6</v>
      </c>
      <c r="B11" s="2" t="s">
        <v>10</v>
      </c>
      <c r="C11" s="29"/>
      <c r="D11" s="29">
        <v>7.7</v>
      </c>
      <c r="E11" s="29">
        <v>0</v>
      </c>
      <c r="F11" s="29">
        <v>143.88</v>
      </c>
      <c r="G11" s="29">
        <v>5</v>
      </c>
      <c r="H11" s="29"/>
    </row>
    <row r="12" spans="1:19" ht="21">
      <c r="A12" s="3">
        <v>7</v>
      </c>
      <c r="B12" s="26" t="s">
        <v>12</v>
      </c>
      <c r="C12" s="29">
        <v>6.62</v>
      </c>
      <c r="D12" s="29">
        <v>5</v>
      </c>
      <c r="E12" s="29">
        <v>0</v>
      </c>
      <c r="F12" s="29">
        <v>0</v>
      </c>
      <c r="G12" s="29">
        <v>40</v>
      </c>
      <c r="H12" s="29"/>
    </row>
    <row r="13" spans="1:19" ht="21">
      <c r="A13" s="3">
        <v>8</v>
      </c>
      <c r="B13" s="2" t="s">
        <v>56</v>
      </c>
      <c r="C13" s="29">
        <v>6.2</v>
      </c>
      <c r="D13" s="29">
        <v>15</v>
      </c>
      <c r="E13" s="29">
        <v>45</v>
      </c>
      <c r="F13" s="29">
        <v>60.26</v>
      </c>
      <c r="G13" s="29">
        <f>49*1.5</f>
        <v>73.5</v>
      </c>
      <c r="H13" s="29">
        <f>+G13+15</f>
        <v>88.5</v>
      </c>
    </row>
    <row r="14" spans="1:19" ht="21">
      <c r="A14" s="3">
        <v>9</v>
      </c>
      <c r="B14" s="2" t="s">
        <v>57</v>
      </c>
      <c r="C14" s="29">
        <v>2</v>
      </c>
      <c r="D14" s="29">
        <v>10</v>
      </c>
      <c r="E14" s="29">
        <v>0</v>
      </c>
      <c r="F14" s="29">
        <v>2</v>
      </c>
      <c r="G14" s="29">
        <v>20</v>
      </c>
      <c r="H14" s="29">
        <v>0</v>
      </c>
    </row>
    <row r="15" spans="1:19" ht="24">
      <c r="A15" s="5"/>
      <c r="B15" s="12" t="s">
        <v>42</v>
      </c>
      <c r="C15" s="30">
        <f>SUM(C6:C14)</f>
        <v>68.059999999999988</v>
      </c>
      <c r="D15" s="30">
        <f t="shared" ref="D15:H15" si="0">SUM(D6:D14)</f>
        <v>89.22</v>
      </c>
      <c r="E15" s="30">
        <f t="shared" si="0"/>
        <v>52.9</v>
      </c>
      <c r="F15" s="30">
        <f t="shared" si="0"/>
        <v>480.46</v>
      </c>
      <c r="G15" s="30">
        <f t="shared" si="0"/>
        <v>248.9</v>
      </c>
      <c r="H15" s="30">
        <f t="shared" si="0"/>
        <v>122.3</v>
      </c>
    </row>
    <row r="16" spans="1:19">
      <c r="A16" s="55" t="s">
        <v>51</v>
      </c>
      <c r="B16" s="55" t="s">
        <v>36</v>
      </c>
      <c r="C16" s="43" t="s">
        <v>76</v>
      </c>
      <c r="D16" s="43"/>
      <c r="E16" s="43"/>
      <c r="F16" s="43"/>
      <c r="G16" s="43"/>
      <c r="H16" s="43"/>
      <c r="I16" s="18"/>
      <c r="J16" s="17"/>
    </row>
    <row r="17" spans="1:10">
      <c r="A17" s="56"/>
      <c r="B17" s="56"/>
      <c r="C17" s="43" t="s">
        <v>49</v>
      </c>
      <c r="D17" s="43"/>
      <c r="E17" s="43"/>
      <c r="F17" s="54" t="s">
        <v>50</v>
      </c>
      <c r="G17" s="54"/>
      <c r="H17" s="54"/>
      <c r="I17" s="18"/>
      <c r="J17" s="17"/>
    </row>
    <row r="18" spans="1:10" ht="62.25" customHeight="1">
      <c r="A18" s="57"/>
      <c r="B18" s="57"/>
      <c r="C18" s="16" t="s">
        <v>72</v>
      </c>
      <c r="D18" s="16" t="s">
        <v>73</v>
      </c>
      <c r="E18" s="16" t="s">
        <v>74</v>
      </c>
      <c r="F18" s="16" t="s">
        <v>72</v>
      </c>
      <c r="G18" s="16" t="s">
        <v>73</v>
      </c>
      <c r="H18" s="16" t="s">
        <v>74</v>
      </c>
      <c r="I18" s="18"/>
      <c r="J18" s="17"/>
    </row>
    <row r="19" spans="1:10" ht="21">
      <c r="A19" s="3">
        <v>1</v>
      </c>
      <c r="B19" s="2" t="s">
        <v>6</v>
      </c>
      <c r="C19" s="5"/>
      <c r="D19" s="5"/>
      <c r="E19" s="5"/>
      <c r="G19" s="5"/>
      <c r="H19" s="5"/>
      <c r="I19" s="18"/>
      <c r="J19" s="17"/>
    </row>
    <row r="20" spans="1:10" ht="21">
      <c r="A20" s="3">
        <v>2</v>
      </c>
      <c r="B20" s="2" t="s">
        <v>11</v>
      </c>
      <c r="C20" s="29">
        <v>110.89999999999999</v>
      </c>
      <c r="D20" s="29">
        <v>9.3000000000000007</v>
      </c>
      <c r="E20" s="29">
        <v>2.1</v>
      </c>
      <c r="F20" s="29">
        <v>112.99999999999999</v>
      </c>
      <c r="G20" s="29">
        <v>143.6</v>
      </c>
      <c r="H20" s="29">
        <v>116</v>
      </c>
      <c r="I20" s="18"/>
      <c r="J20" s="17"/>
    </row>
    <row r="21" spans="1:10" ht="21">
      <c r="A21" s="3">
        <v>3</v>
      </c>
      <c r="B21" s="2" t="s">
        <v>7</v>
      </c>
      <c r="C21" s="29">
        <v>28.79</v>
      </c>
      <c r="D21" s="29">
        <v>16.079999999999998</v>
      </c>
      <c r="E21" s="29">
        <v>0.85</v>
      </c>
      <c r="F21" s="29">
        <v>29.64</v>
      </c>
      <c r="G21" s="29">
        <v>16.04</v>
      </c>
      <c r="H21" s="29">
        <v>7.75</v>
      </c>
      <c r="I21" s="18"/>
      <c r="J21" s="17"/>
    </row>
    <row r="22" spans="1:10" ht="21">
      <c r="A22" s="3">
        <v>4</v>
      </c>
      <c r="B22" s="2" t="s">
        <v>8</v>
      </c>
      <c r="C22" s="29">
        <v>14.28</v>
      </c>
      <c r="D22" s="29">
        <v>2</v>
      </c>
      <c r="E22" s="29">
        <v>0.7</v>
      </c>
      <c r="F22" s="29">
        <v>14.979999999999999</v>
      </c>
      <c r="G22" s="29"/>
      <c r="H22" s="29"/>
      <c r="I22" s="18"/>
      <c r="J22" s="17"/>
    </row>
    <row r="23" spans="1:10" ht="21">
      <c r="A23" s="3">
        <v>5</v>
      </c>
      <c r="B23" s="2" t="s">
        <v>9</v>
      </c>
      <c r="C23" s="29">
        <v>23.049999999999997</v>
      </c>
      <c r="D23" s="29">
        <v>8</v>
      </c>
      <c r="E23" s="29"/>
      <c r="F23" s="29">
        <f t="shared" ref="F23:F26" si="1">E23+C23</f>
        <v>23.049999999999997</v>
      </c>
      <c r="G23" s="29"/>
      <c r="H23" s="29"/>
      <c r="I23" s="18"/>
      <c r="J23" s="17"/>
    </row>
    <row r="24" spans="1:10" ht="21">
      <c r="A24" s="3">
        <v>6</v>
      </c>
      <c r="B24" s="2" t="s">
        <v>10</v>
      </c>
      <c r="C24" s="29">
        <v>45.762999999999998</v>
      </c>
      <c r="D24" s="29"/>
      <c r="E24" s="29"/>
      <c r="F24" s="29">
        <f t="shared" si="1"/>
        <v>45.762999999999998</v>
      </c>
      <c r="G24" s="29"/>
      <c r="H24" s="29"/>
      <c r="I24" s="17"/>
      <c r="J24" s="17"/>
    </row>
    <row r="25" spans="1:10" ht="21">
      <c r="A25" s="3">
        <v>7</v>
      </c>
      <c r="B25" s="2" t="s">
        <v>12</v>
      </c>
      <c r="C25" s="29">
        <v>44.85</v>
      </c>
      <c r="D25" s="29">
        <v>20</v>
      </c>
      <c r="E25" s="29">
        <v>10.5</v>
      </c>
      <c r="F25" s="29">
        <v>55.35</v>
      </c>
      <c r="G25" s="29">
        <v>35</v>
      </c>
      <c r="H25" s="29"/>
    </row>
    <row r="26" spans="1:10" ht="21">
      <c r="A26" s="3">
        <v>8</v>
      </c>
      <c r="B26" s="2" t="s">
        <v>56</v>
      </c>
      <c r="C26" s="29">
        <v>86.4</v>
      </c>
      <c r="D26" s="29">
        <f>4+15</f>
        <v>19</v>
      </c>
      <c r="E26" s="29">
        <f>+D26+10</f>
        <v>29</v>
      </c>
      <c r="F26" s="29">
        <f t="shared" si="1"/>
        <v>115.4</v>
      </c>
      <c r="G26" s="29">
        <f>20+4</f>
        <v>24</v>
      </c>
      <c r="H26" s="29">
        <f>+G26+5</f>
        <v>29</v>
      </c>
    </row>
    <row r="27" spans="1:10" ht="21">
      <c r="A27" s="3">
        <v>9</v>
      </c>
      <c r="B27" s="2" t="s">
        <v>57</v>
      </c>
      <c r="C27" s="29">
        <v>83</v>
      </c>
      <c r="D27" s="29">
        <v>25</v>
      </c>
      <c r="E27" s="29">
        <v>0</v>
      </c>
      <c r="F27" s="29">
        <v>38</v>
      </c>
      <c r="G27" s="29">
        <v>0</v>
      </c>
      <c r="H27" s="29">
        <v>0</v>
      </c>
    </row>
    <row r="28" spans="1:10" ht="24">
      <c r="A28" s="5"/>
      <c r="B28" s="12" t="s">
        <v>42</v>
      </c>
      <c r="C28" s="30">
        <f t="shared" ref="C28:H28" si="2">SUM(C19:C27)</f>
        <v>437.03300000000002</v>
      </c>
      <c r="D28" s="30">
        <f t="shared" si="2"/>
        <v>99.38</v>
      </c>
      <c r="E28" s="30">
        <f t="shared" si="2"/>
        <v>43.15</v>
      </c>
      <c r="F28" s="30">
        <f t="shared" si="2"/>
        <v>435.18299999999999</v>
      </c>
      <c r="G28" s="30">
        <f t="shared" si="2"/>
        <v>218.64</v>
      </c>
      <c r="H28" s="30">
        <f t="shared" si="2"/>
        <v>152.75</v>
      </c>
    </row>
    <row r="29" spans="1:10">
      <c r="A29" s="55" t="s">
        <v>51</v>
      </c>
      <c r="B29" s="55" t="s">
        <v>36</v>
      </c>
    </row>
    <row r="30" spans="1:10">
      <c r="A30" s="56"/>
      <c r="B30" s="56"/>
      <c r="C30" s="45" t="s">
        <v>53</v>
      </c>
      <c r="D30" s="45"/>
      <c r="E30" s="46"/>
      <c r="F30" s="49" t="s">
        <v>54</v>
      </c>
      <c r="G30" s="45"/>
      <c r="H30" s="46"/>
    </row>
    <row r="31" spans="1:10">
      <c r="A31" s="56"/>
      <c r="B31" s="56"/>
      <c r="C31" s="47"/>
      <c r="D31" s="47"/>
      <c r="E31" s="48"/>
      <c r="F31" s="50"/>
      <c r="G31" s="47"/>
      <c r="H31" s="48"/>
    </row>
    <row r="32" spans="1:10" ht="43.2">
      <c r="A32" s="57"/>
      <c r="B32" s="57"/>
      <c r="C32" s="16" t="s">
        <v>72</v>
      </c>
      <c r="D32" s="16" t="s">
        <v>73</v>
      </c>
      <c r="E32" s="16" t="s">
        <v>74</v>
      </c>
      <c r="F32" s="16" t="s">
        <v>72</v>
      </c>
      <c r="G32" s="16" t="s">
        <v>73</v>
      </c>
      <c r="H32" s="16" t="s">
        <v>74</v>
      </c>
    </row>
    <row r="33" spans="1:8" ht="21">
      <c r="A33" s="3">
        <v>1</v>
      </c>
      <c r="B33" s="2" t="s">
        <v>6</v>
      </c>
      <c r="C33" s="29">
        <v>7</v>
      </c>
      <c r="D33" s="29">
        <v>21</v>
      </c>
      <c r="E33" s="29">
        <v>10</v>
      </c>
      <c r="F33" s="29">
        <v>1.92</v>
      </c>
      <c r="G33" s="29">
        <v>0.5</v>
      </c>
      <c r="H33" s="29"/>
    </row>
    <row r="34" spans="1:8" ht="21">
      <c r="A34" s="3">
        <v>2</v>
      </c>
      <c r="B34" s="2" t="s">
        <v>11</v>
      </c>
      <c r="C34" s="29">
        <v>10.89</v>
      </c>
      <c r="D34" s="29">
        <v>45.4</v>
      </c>
      <c r="E34" s="29">
        <v>0</v>
      </c>
      <c r="F34" s="29">
        <v>7.42</v>
      </c>
      <c r="G34" s="29">
        <v>7.8949999999999996</v>
      </c>
      <c r="H34" s="29">
        <v>0.7</v>
      </c>
    </row>
    <row r="35" spans="1:8" ht="21">
      <c r="A35" s="3">
        <v>3</v>
      </c>
      <c r="B35" s="2" t="s">
        <v>7</v>
      </c>
      <c r="C35" s="29">
        <v>34.74</v>
      </c>
      <c r="D35" s="29">
        <v>24.631999999999998</v>
      </c>
      <c r="E35" s="29">
        <v>1</v>
      </c>
      <c r="F35" s="29">
        <v>3.5069999999999997</v>
      </c>
      <c r="G35" s="29">
        <v>4.0970000000000004</v>
      </c>
      <c r="H35" s="29">
        <v>0.75</v>
      </c>
    </row>
    <row r="36" spans="1:8" ht="21">
      <c r="A36" s="3">
        <v>4</v>
      </c>
      <c r="B36" s="2" t="s">
        <v>8</v>
      </c>
      <c r="C36" s="29">
        <v>14.540000000000001</v>
      </c>
      <c r="D36" s="29">
        <v>27.8</v>
      </c>
      <c r="E36" s="29"/>
      <c r="F36" s="29">
        <v>22.768999999999998</v>
      </c>
      <c r="G36" s="29">
        <v>9.6999999999999993</v>
      </c>
      <c r="H36" s="29">
        <v>1.5</v>
      </c>
    </row>
    <row r="37" spans="1:8" ht="21">
      <c r="A37" s="3">
        <v>5</v>
      </c>
      <c r="B37" s="2" t="s">
        <v>9</v>
      </c>
      <c r="C37" s="29">
        <v>151.61000000000001</v>
      </c>
      <c r="D37" s="29">
        <v>45.5</v>
      </c>
      <c r="E37" s="29">
        <v>5</v>
      </c>
      <c r="F37" s="29">
        <v>39.64</v>
      </c>
      <c r="G37" s="29">
        <v>18.5</v>
      </c>
      <c r="H37" s="29">
        <v>2.5</v>
      </c>
    </row>
    <row r="38" spans="1:8" ht="21">
      <c r="A38" s="3">
        <v>6</v>
      </c>
      <c r="B38" s="2" t="s">
        <v>10</v>
      </c>
      <c r="C38" s="29">
        <v>46.470000000000006</v>
      </c>
      <c r="D38" s="29">
        <v>15.46</v>
      </c>
      <c r="E38" s="29">
        <v>0</v>
      </c>
      <c r="F38" s="29">
        <v>0</v>
      </c>
      <c r="G38" s="29">
        <v>0.5</v>
      </c>
      <c r="H38" s="29">
        <v>0</v>
      </c>
    </row>
    <row r="39" spans="1:8" ht="21">
      <c r="A39" s="3">
        <v>7</v>
      </c>
      <c r="B39" s="26" t="s">
        <v>12</v>
      </c>
      <c r="C39" s="29">
        <v>3.8929999999999998</v>
      </c>
      <c r="D39" s="29">
        <v>25</v>
      </c>
      <c r="E39" s="29">
        <v>0</v>
      </c>
      <c r="F39" s="29">
        <v>5.45</v>
      </c>
      <c r="G39" s="29">
        <v>1.5</v>
      </c>
      <c r="H39" s="29">
        <v>0.5</v>
      </c>
    </row>
    <row r="40" spans="1:8" ht="21">
      <c r="A40" s="3">
        <v>8</v>
      </c>
      <c r="B40" s="2" t="s">
        <v>56</v>
      </c>
      <c r="C40" s="29">
        <v>38.51</v>
      </c>
      <c r="D40" s="29">
        <v>12</v>
      </c>
      <c r="E40" s="29">
        <f>42-12+5</f>
        <v>35</v>
      </c>
      <c r="F40" s="29">
        <v>0.2</v>
      </c>
      <c r="G40" s="29">
        <f>1.5+0.8+1.5+20*0.15</f>
        <v>6.8</v>
      </c>
      <c r="H40" s="29">
        <f>+G40*1.3</f>
        <v>8.84</v>
      </c>
    </row>
    <row r="41" spans="1:8" ht="21">
      <c r="A41" s="3">
        <v>9</v>
      </c>
      <c r="B41" s="2" t="s">
        <v>57</v>
      </c>
      <c r="C41" s="29">
        <v>44.15</v>
      </c>
      <c r="D41" s="29">
        <v>37.700000000000003</v>
      </c>
      <c r="E41" s="29">
        <v>6</v>
      </c>
      <c r="F41" s="29">
        <v>7</v>
      </c>
      <c r="G41" s="29">
        <v>1</v>
      </c>
      <c r="H41" s="29">
        <v>0</v>
      </c>
    </row>
    <row r="42" spans="1:8" ht="24">
      <c r="A42" s="5"/>
      <c r="B42" s="12" t="s">
        <v>42</v>
      </c>
      <c r="C42" s="30">
        <f t="shared" ref="C42:H42" si="3">SUM(C33:C41)</f>
        <v>351.803</v>
      </c>
      <c r="D42" s="30">
        <f t="shared" si="3"/>
        <v>254.49200000000002</v>
      </c>
      <c r="E42" s="30">
        <f t="shared" si="3"/>
        <v>57</v>
      </c>
      <c r="F42" s="30">
        <f t="shared" si="3"/>
        <v>87.906000000000006</v>
      </c>
      <c r="G42" s="30">
        <f t="shared" si="3"/>
        <v>50.491999999999997</v>
      </c>
      <c r="H42" s="30">
        <f t="shared" si="3"/>
        <v>14.79</v>
      </c>
    </row>
    <row r="43" spans="1:8">
      <c r="A43" s="55" t="s">
        <v>51</v>
      </c>
      <c r="B43" s="55" t="s">
        <v>36</v>
      </c>
      <c r="C43" s="43" t="s">
        <v>55</v>
      </c>
      <c r="D43" s="43"/>
      <c r="E43" s="43"/>
      <c r="F43" s="43" t="s">
        <v>93</v>
      </c>
      <c r="G43" s="43"/>
      <c r="H43" s="43"/>
    </row>
    <row r="44" spans="1:8">
      <c r="A44" s="56"/>
      <c r="B44" s="56"/>
      <c r="C44" s="43"/>
      <c r="D44" s="43"/>
      <c r="E44" s="43"/>
      <c r="F44" s="43"/>
      <c r="G44" s="43"/>
      <c r="H44" s="43"/>
    </row>
    <row r="45" spans="1:8" ht="43.2">
      <c r="A45" s="57"/>
      <c r="B45" s="57"/>
      <c r="C45" s="16" t="s">
        <v>72</v>
      </c>
      <c r="D45" s="16" t="s">
        <v>73</v>
      </c>
      <c r="E45" s="16" t="s">
        <v>74</v>
      </c>
      <c r="F45" s="16" t="s">
        <v>72</v>
      </c>
      <c r="G45" s="16" t="s">
        <v>73</v>
      </c>
      <c r="H45" s="16" t="s">
        <v>74</v>
      </c>
    </row>
    <row r="46" spans="1:8" ht="21">
      <c r="A46" s="3">
        <v>1</v>
      </c>
      <c r="B46" s="2" t="s">
        <v>6</v>
      </c>
      <c r="C46" s="29">
        <v>1</v>
      </c>
      <c r="D46" s="29"/>
      <c r="E46" s="29"/>
      <c r="F46" s="29"/>
      <c r="G46" s="29">
        <v>9</v>
      </c>
      <c r="H46" s="29"/>
    </row>
    <row r="47" spans="1:8" ht="21">
      <c r="A47" s="3">
        <v>2</v>
      </c>
      <c r="B47" s="2" t="s">
        <v>11</v>
      </c>
      <c r="C47" s="29">
        <v>10</v>
      </c>
      <c r="D47" s="29">
        <v>6</v>
      </c>
      <c r="E47" s="29">
        <v>2</v>
      </c>
      <c r="F47" s="29">
        <v>1</v>
      </c>
      <c r="G47" s="29"/>
      <c r="H47" s="29"/>
    </row>
    <row r="48" spans="1:8" ht="21">
      <c r="A48" s="3">
        <v>3</v>
      </c>
      <c r="B48" s="2" t="s">
        <v>7</v>
      </c>
      <c r="C48" s="29">
        <v>11</v>
      </c>
      <c r="D48" s="29">
        <v>3</v>
      </c>
      <c r="E48" s="29">
        <v>1</v>
      </c>
      <c r="F48" s="29"/>
      <c r="G48" s="29"/>
      <c r="H48" s="29"/>
    </row>
    <row r="49" spans="1:8" ht="21">
      <c r="A49" s="3">
        <v>4</v>
      </c>
      <c r="B49" s="2" t="s">
        <v>8</v>
      </c>
      <c r="C49" s="29">
        <v>9</v>
      </c>
      <c r="D49" s="29">
        <v>6</v>
      </c>
      <c r="E49" s="29">
        <v>1</v>
      </c>
      <c r="F49" s="29"/>
      <c r="G49" s="29"/>
      <c r="H49" s="29"/>
    </row>
    <row r="50" spans="1:8" ht="21">
      <c r="A50" s="3">
        <v>5</v>
      </c>
      <c r="B50" s="2" t="s">
        <v>9</v>
      </c>
      <c r="C50" s="29">
        <v>8</v>
      </c>
      <c r="D50" s="29">
        <v>5</v>
      </c>
      <c r="E50" s="29">
        <v>1</v>
      </c>
      <c r="F50" s="29"/>
      <c r="G50" s="29">
        <v>1</v>
      </c>
      <c r="H50" s="29"/>
    </row>
    <row r="51" spans="1:8" ht="21">
      <c r="A51" s="3">
        <v>6</v>
      </c>
      <c r="B51" s="2" t="s">
        <v>10</v>
      </c>
      <c r="C51" s="29">
        <v>3</v>
      </c>
      <c r="D51" s="29">
        <v>3</v>
      </c>
      <c r="E51" s="29"/>
      <c r="F51" s="29"/>
      <c r="G51" s="29"/>
      <c r="H51" s="29"/>
    </row>
    <row r="52" spans="1:8" ht="21">
      <c r="A52" s="3">
        <v>7</v>
      </c>
      <c r="B52" s="26" t="s">
        <v>12</v>
      </c>
      <c r="C52" s="29">
        <v>8</v>
      </c>
      <c r="D52" s="29">
        <v>6</v>
      </c>
      <c r="E52" s="29">
        <v>0</v>
      </c>
      <c r="F52" s="29"/>
      <c r="G52" s="29"/>
      <c r="H52" s="29"/>
    </row>
    <row r="53" spans="1:8" ht="21">
      <c r="A53" s="3">
        <v>8</v>
      </c>
      <c r="B53" s="2" t="s">
        <v>56</v>
      </c>
      <c r="C53" s="29">
        <v>0</v>
      </c>
      <c r="D53" s="29"/>
      <c r="E53" s="29"/>
      <c r="F53" s="29"/>
      <c r="G53" s="29"/>
      <c r="H53" s="29"/>
    </row>
    <row r="54" spans="1:8" ht="21">
      <c r="A54" s="3">
        <v>9</v>
      </c>
      <c r="B54" s="2" t="s">
        <v>57</v>
      </c>
      <c r="C54" s="29">
        <v>0</v>
      </c>
      <c r="D54" s="29">
        <v>6</v>
      </c>
      <c r="E54" s="29">
        <v>2</v>
      </c>
      <c r="F54" s="29"/>
      <c r="G54" s="29"/>
      <c r="H54" s="29"/>
    </row>
    <row r="55" spans="1:8" ht="24">
      <c r="A55" s="5"/>
      <c r="B55" s="12" t="s">
        <v>42</v>
      </c>
      <c r="C55" s="30">
        <f t="shared" ref="C55:E55" si="4">SUM(C46:C54)</f>
        <v>50</v>
      </c>
      <c r="D55" s="30">
        <f t="shared" si="4"/>
        <v>35</v>
      </c>
      <c r="E55" s="30">
        <f t="shared" si="4"/>
        <v>7</v>
      </c>
      <c r="F55" s="30">
        <f t="shared" ref="F55:H55" si="5">SUM(F46:F54)</f>
        <v>1</v>
      </c>
      <c r="G55" s="30">
        <f t="shared" si="5"/>
        <v>10</v>
      </c>
      <c r="H55" s="30">
        <f t="shared" si="5"/>
        <v>0</v>
      </c>
    </row>
  </sheetData>
  <mergeCells count="20">
    <mergeCell ref="A29:A32"/>
    <mergeCell ref="A43:A45"/>
    <mergeCell ref="B43:B45"/>
    <mergeCell ref="B1:H1"/>
    <mergeCell ref="F43:H44"/>
    <mergeCell ref="A2:H2"/>
    <mergeCell ref="C30:E31"/>
    <mergeCell ref="F30:H31"/>
    <mergeCell ref="C4:E4"/>
    <mergeCell ref="F4:H4"/>
    <mergeCell ref="C17:E17"/>
    <mergeCell ref="F17:H17"/>
    <mergeCell ref="C3:H3"/>
    <mergeCell ref="C16:H16"/>
    <mergeCell ref="C43:E44"/>
    <mergeCell ref="A3:A5"/>
    <mergeCell ref="B3:B5"/>
    <mergeCell ref="A16:A18"/>
    <mergeCell ref="B16:B18"/>
    <mergeCell ref="B29:B32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bajet kharcha </vt:lpstr>
      <vt:lpstr>योजना विवरण</vt:lpstr>
      <vt:lpstr>दायित्व</vt:lpstr>
      <vt:lpstr>भौतिक</vt:lpstr>
      <vt:lpstr>दायित्व!Print_Titles</vt:lpstr>
      <vt:lpstr>भौतिक!Print_Titles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2022-02-03T14:01:40Z</dcterms:modified>
</cp:coreProperties>
</file>