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bajet kharcha " sheetId="1" r:id="rId1"/>
    <sheet name="योजना विवरण" sheetId="2" r:id="rId2"/>
    <sheet name="दायित्व" sheetId="3" r:id="rId3"/>
    <sheet name="भौतिक" sheetId="4" r:id="rId4"/>
  </sheets>
  <definedNames>
    <definedName name="_xlnm.Print_Titles" localSheetId="3">भौतिक!$1:$1</definedName>
  </definedNames>
  <calcPr calcId="124519"/>
</workbook>
</file>

<file path=xl/calcChain.xml><?xml version="1.0" encoding="utf-8"?>
<calcChain xmlns="http://schemas.openxmlformats.org/spreadsheetml/2006/main">
  <c r="D48" i="4"/>
  <c r="D54" s="1"/>
  <c r="E48"/>
  <c r="E54" s="1"/>
  <c r="C54"/>
  <c r="W8"/>
  <c r="V8"/>
  <c r="H35"/>
  <c r="G35"/>
  <c r="F35"/>
  <c r="E35"/>
  <c r="D35"/>
  <c r="C35"/>
  <c r="E21"/>
  <c r="C21"/>
  <c r="D21"/>
  <c r="C8"/>
  <c r="E37"/>
  <c r="D37"/>
  <c r="C23"/>
  <c r="F10"/>
  <c r="C10"/>
  <c r="D14" l="1"/>
  <c r="E14"/>
  <c r="F14"/>
  <c r="G14"/>
  <c r="H14"/>
  <c r="C27"/>
  <c r="D27"/>
  <c r="E27"/>
  <c r="F27"/>
  <c r="G27"/>
  <c r="H27"/>
  <c r="C41"/>
  <c r="D41"/>
  <c r="E41"/>
  <c r="F41"/>
  <c r="G41"/>
  <c r="H41"/>
  <c r="U14"/>
  <c r="V14"/>
  <c r="W14"/>
  <c r="C14"/>
  <c r="E73" i="3"/>
  <c r="F73"/>
  <c r="G73"/>
  <c r="H73"/>
  <c r="I73"/>
  <c r="J73"/>
  <c r="E74"/>
  <c r="F74"/>
  <c r="G74"/>
  <c r="H74"/>
  <c r="I74"/>
  <c r="J74"/>
  <c r="E75"/>
  <c r="F75"/>
  <c r="G75"/>
  <c r="H75"/>
  <c r="I75"/>
  <c r="J75"/>
  <c r="E76"/>
  <c r="F76"/>
  <c r="G76"/>
  <c r="H76"/>
  <c r="I76"/>
  <c r="J76"/>
  <c r="D74"/>
  <c r="D75"/>
  <c r="D76"/>
  <c r="D73"/>
  <c r="I77"/>
  <c r="M26" i="1" l="1"/>
  <c r="M29"/>
  <c r="M28"/>
  <c r="J69" i="3" l="1"/>
  <c r="J70" s="1"/>
  <c r="I65"/>
  <c r="I66" s="1"/>
  <c r="J65"/>
  <c r="J66" s="1"/>
  <c r="H69"/>
  <c r="H70" s="1"/>
  <c r="E65"/>
  <c r="E66" s="1"/>
  <c r="F65"/>
  <c r="F66" s="1"/>
  <c r="G65"/>
  <c r="G66" s="1"/>
  <c r="H65"/>
  <c r="H66" s="1"/>
  <c r="H29" i="1"/>
  <c r="I29"/>
  <c r="J29"/>
  <c r="K29"/>
  <c r="G29"/>
  <c r="I28"/>
  <c r="K28"/>
  <c r="G28"/>
  <c r="H27"/>
  <c r="J27"/>
  <c r="F27"/>
  <c r="H26"/>
  <c r="J26"/>
  <c r="F26"/>
  <c r="I72" i="3"/>
  <c r="J72"/>
  <c r="J78"/>
  <c r="I71"/>
  <c r="J71"/>
  <c r="E69"/>
  <c r="E70" s="1"/>
  <c r="F69"/>
  <c r="F70" s="1"/>
  <c r="G69"/>
  <c r="G70" s="1"/>
  <c r="I69"/>
  <c r="I70" s="1"/>
  <c r="F34"/>
  <c r="G34"/>
  <c r="H34"/>
  <c r="I34"/>
  <c r="J34"/>
  <c r="E45"/>
  <c r="F45"/>
  <c r="G45"/>
  <c r="H45"/>
  <c r="J45"/>
  <c r="J77" l="1"/>
  <c r="D13" i="2"/>
  <c r="E13"/>
  <c r="F13"/>
  <c r="G13"/>
  <c r="H13"/>
  <c r="I13"/>
  <c r="J13"/>
  <c r="K13"/>
  <c r="L13"/>
  <c r="M13"/>
  <c r="N13"/>
  <c r="C13"/>
  <c r="C16" l="1"/>
  <c r="C18"/>
  <c r="C15"/>
  <c r="D16" s="1"/>
  <c r="C17"/>
  <c r="F26" i="3"/>
  <c r="G26"/>
  <c r="H26"/>
  <c r="I26"/>
  <c r="J26"/>
  <c r="D69"/>
  <c r="D70" s="1"/>
  <c r="D65"/>
  <c r="D66" s="1"/>
  <c r="E61"/>
  <c r="F61"/>
  <c r="G61"/>
  <c r="H61"/>
  <c r="I61"/>
  <c r="J61"/>
  <c r="D61"/>
  <c r="E58"/>
  <c r="F58"/>
  <c r="G58"/>
  <c r="H58"/>
  <c r="I58"/>
  <c r="J58"/>
  <c r="D58"/>
  <c r="E53"/>
  <c r="F53"/>
  <c r="G53"/>
  <c r="H53"/>
  <c r="J53"/>
  <c r="E50"/>
  <c r="F50"/>
  <c r="G50"/>
  <c r="H50"/>
  <c r="I50"/>
  <c r="J50"/>
  <c r="D53"/>
  <c r="D54" s="1"/>
  <c r="D50"/>
  <c r="D45"/>
  <c r="E42"/>
  <c r="E46" s="1"/>
  <c r="F42"/>
  <c r="F46" s="1"/>
  <c r="G42"/>
  <c r="G46" s="1"/>
  <c r="H42"/>
  <c r="H46" s="1"/>
  <c r="J42"/>
  <c r="J46" s="1"/>
  <c r="D42"/>
  <c r="E37"/>
  <c r="F37"/>
  <c r="F38" s="1"/>
  <c r="G37"/>
  <c r="G38" s="1"/>
  <c r="H37"/>
  <c r="H38" s="1"/>
  <c r="I37"/>
  <c r="I38" s="1"/>
  <c r="J37"/>
  <c r="J38" s="1"/>
  <c r="D37"/>
  <c r="E34"/>
  <c r="D34"/>
  <c r="E29"/>
  <c r="F29"/>
  <c r="G29"/>
  <c r="H29"/>
  <c r="I29"/>
  <c r="I30" s="1"/>
  <c r="J29"/>
  <c r="D29"/>
  <c r="E26"/>
  <c r="D26"/>
  <c r="H22"/>
  <c r="E21"/>
  <c r="E22" s="1"/>
  <c r="F21"/>
  <c r="G21"/>
  <c r="H21"/>
  <c r="I21"/>
  <c r="I22" s="1"/>
  <c r="J21"/>
  <c r="D21"/>
  <c r="J18"/>
  <c r="J22" s="1"/>
  <c r="E18"/>
  <c r="F18"/>
  <c r="G18"/>
  <c r="H18"/>
  <c r="I18"/>
  <c r="D18"/>
  <c r="J12"/>
  <c r="J14" s="1"/>
  <c r="D14"/>
  <c r="E12"/>
  <c r="E14" s="1"/>
  <c r="F12"/>
  <c r="F14" s="1"/>
  <c r="G12"/>
  <c r="G14" s="1"/>
  <c r="H12"/>
  <c r="H14" s="1"/>
  <c r="I12"/>
  <c r="I14" s="1"/>
  <c r="D12"/>
  <c r="E78"/>
  <c r="F78"/>
  <c r="G78"/>
  <c r="H78"/>
  <c r="D78"/>
  <c r="E77"/>
  <c r="F77"/>
  <c r="G77"/>
  <c r="H77"/>
  <c r="D77"/>
  <c r="G22" l="1"/>
  <c r="F22"/>
  <c r="D30"/>
  <c r="D22"/>
  <c r="J54"/>
  <c r="I54"/>
  <c r="F54"/>
  <c r="E54"/>
  <c r="H54"/>
  <c r="G54"/>
  <c r="J62"/>
  <c r="F62"/>
  <c r="E62"/>
  <c r="I62"/>
  <c r="G62"/>
  <c r="H30"/>
  <c r="J30"/>
  <c r="H62"/>
  <c r="G30"/>
  <c r="F30"/>
  <c r="E30"/>
  <c r="D62"/>
  <c r="D17" i="2"/>
  <c r="D15"/>
  <c r="D18"/>
  <c r="E38" i="3"/>
  <c r="D38"/>
  <c r="D46"/>
  <c r="E72"/>
  <c r="F72"/>
  <c r="G72"/>
  <c r="H72"/>
  <c r="D72"/>
  <c r="E71"/>
  <c r="F71"/>
  <c r="G71"/>
  <c r="H71"/>
  <c r="D71"/>
</calcChain>
</file>

<file path=xl/sharedStrings.xml><?xml version="1.0" encoding="utf-8"?>
<sst xmlns="http://schemas.openxmlformats.org/spreadsheetml/2006/main" count="267" uniqueCount="82">
  <si>
    <t>क्र.स</t>
  </si>
  <si>
    <t xml:space="preserve">कार्यालय </t>
  </si>
  <si>
    <t>वजेटको विवरण</t>
  </si>
  <si>
    <t>ब.उ.शिनं</t>
  </si>
  <si>
    <t>चालु</t>
  </si>
  <si>
    <t xml:space="preserve">पुँजीगत </t>
  </si>
  <si>
    <t>चालु आ व को अर्धवार्षिकमा विनियोजित बजेट र खर्चको विवरण(रु हजारमा)</t>
  </si>
  <si>
    <t xml:space="preserve"> यातायात पूर्वाधार निर्देशनालय हेटौडा</t>
  </si>
  <si>
    <t xml:space="preserve">पूर्वाधार विकास कार्यालय काभ्रेपलान्चोक </t>
  </si>
  <si>
    <t>पूर्वाधार विकास कार्यालय ललितपुर</t>
  </si>
  <si>
    <t>पूर्वाधार विकास कार्यालय चितवन</t>
  </si>
  <si>
    <t>पूर्वाधार विकास कार्यालय रामेछाप</t>
  </si>
  <si>
    <t xml:space="preserve">पूर्वाधार विकास कार्यालय सिन्धुपाल्चोक </t>
  </si>
  <si>
    <t>पूर्वाधार विकास कार्यालय नुवाकोट</t>
  </si>
  <si>
    <t>प्रादेशिक सडक डिभिजन कार्यालय नुवाकोट</t>
  </si>
  <si>
    <t>प्रादेशिक सडक डिभिजन कार्यालय खुर्कोट</t>
  </si>
  <si>
    <t xml:space="preserve">प्रादेशिक </t>
  </si>
  <si>
    <t>संघीय सशर्त</t>
  </si>
  <si>
    <t>अर्धवार्षिक अवधिको  बजेट तथा खर्च</t>
  </si>
  <si>
    <t>बजेट (चालु)</t>
  </si>
  <si>
    <t>बजेट (पुँजीगत)</t>
  </si>
  <si>
    <t>खर्च(चालु)</t>
  </si>
  <si>
    <t>खर्च (पुँजीगत )</t>
  </si>
  <si>
    <t>चालु आ व को कूल वजेट</t>
  </si>
  <si>
    <t>सम्पन्न भएका योजनाहरु</t>
  </si>
  <si>
    <t xml:space="preserve">ठेक्का संझौता भएका योजनाहरु </t>
  </si>
  <si>
    <t xml:space="preserve">कार्यान्यन हुन बाँकि योजना </t>
  </si>
  <si>
    <t xml:space="preserve">कूल योजना संख्या </t>
  </si>
  <si>
    <t xml:space="preserve">१ देखि  ५ करोड भन्दा का योजनाहरु </t>
  </si>
  <si>
    <t xml:space="preserve"> ५ करोड भन्दा माथिका योजनाहरु </t>
  </si>
  <si>
    <t xml:space="preserve">१ करोड भन्दा का योजनाहरु </t>
  </si>
  <si>
    <t>सि.न</t>
  </si>
  <si>
    <t>आयोजनाको विवरण</t>
  </si>
  <si>
    <t>योजना संख्या</t>
  </si>
  <si>
    <t>कूल सम्झौता रकम</t>
  </si>
  <si>
    <t xml:space="preserve">आ.व. ७६/७७ सम्मको खर्च </t>
  </si>
  <si>
    <t xml:space="preserve">आ.व. ७७/७८ को खर्च </t>
  </si>
  <si>
    <t>आ.व. ७७/७८ मा आवश्यक</t>
  </si>
  <si>
    <t>आ.व. ७८/७९ मा आवश्यक</t>
  </si>
  <si>
    <t>प्रादेशिक</t>
  </si>
  <si>
    <t>सडक</t>
  </si>
  <si>
    <t>सडकपुल</t>
  </si>
  <si>
    <t>झोलुंगेपुल</t>
  </si>
  <si>
    <t>भवन</t>
  </si>
  <si>
    <t xml:space="preserve">चुरिया टनेल </t>
  </si>
  <si>
    <t>जम्मा</t>
  </si>
  <si>
    <t>सशर्त</t>
  </si>
  <si>
    <t>कार्यालय</t>
  </si>
  <si>
    <t>कूल जम्मा</t>
  </si>
  <si>
    <t>आ.व ०७७.०७८ मा विनियोजन</t>
  </si>
  <si>
    <t>प्रादेशिक सडक तर्फ कूल जम्मा (सडक)</t>
  </si>
  <si>
    <t>प्रादेशिक सडक तर्फ कूल जम्मा (पुल)</t>
  </si>
  <si>
    <t>सशर्त कूल जम्मा ( सडक)</t>
  </si>
  <si>
    <t>सशर्त कूल जम्मा ( पुल)</t>
  </si>
  <si>
    <t>इलेक्ट्रिक बस(३६)</t>
  </si>
  <si>
    <t xml:space="preserve">कूल जम्मा </t>
  </si>
  <si>
    <t xml:space="preserve">मुख्यमन्त्री तथा मन्त्रिपरिषद्को </t>
  </si>
  <si>
    <t>कूल चालु(प्रादेशिक)</t>
  </si>
  <si>
    <t>कूल चालु(सशर्त)</t>
  </si>
  <si>
    <t>कूल पुँजीगत (प्रादेशिक)</t>
  </si>
  <si>
    <t>कूल पुँजीगत (सशर्त)</t>
  </si>
  <si>
    <t>चालु आ व ०७७/०७८ मा कार्यन्वयनमा रहेका आयोजनाहरुको विवरण</t>
  </si>
  <si>
    <t>%</t>
  </si>
  <si>
    <t>बहुवर्षीय स्वीकृत आयोजनाहरुको कूल दायित्व</t>
  </si>
  <si>
    <t>प्रादेशिक सडक तर्फ कूल जम्मा (झो पु)</t>
  </si>
  <si>
    <t>प्रादेशिक सडक तर्फ कूल जम्मा (भवन)</t>
  </si>
  <si>
    <t>प्रादेशिक सडक तर्फ कूल जम्मा (टनेल मर्मत)</t>
  </si>
  <si>
    <t>प्रादेशिक सडक तर्फ कूल जम्मा (इलेक्ट्रिक बस ३६)</t>
  </si>
  <si>
    <t>आ.व. २०७६।७७ सम्म</t>
  </si>
  <si>
    <t>आ.व. २०७७।७८ को लक्ष्य</t>
  </si>
  <si>
    <t>आ.व. २०७७।७८ को प्रगती</t>
  </si>
  <si>
    <t>नयाँ ट्रयाक निर्माण</t>
  </si>
  <si>
    <t>सव वेसस्तरको स्तरोन्नति</t>
  </si>
  <si>
    <t>नियमित मर्मत सम्भार।संरचना निर्माण</t>
  </si>
  <si>
    <t>क्र सं</t>
  </si>
  <si>
    <t>मर्मत सम्भार</t>
  </si>
  <si>
    <t>कच्ची सडक (कि.मि./मि)</t>
  </si>
  <si>
    <t>ग्राभेल (खण्डास्मिथ) सडक(कि.मि./मि)</t>
  </si>
  <si>
    <t>कालोपत्रे सडक( कि.मि.)</t>
  </si>
  <si>
    <t>ढलान सडक(कि.मि.)</t>
  </si>
  <si>
    <t>सडक पुल (सं.)</t>
  </si>
  <si>
    <t>हालसम्मको भौतिक प्रगति</t>
  </si>
</sst>
</file>

<file path=xl/styles.xml><?xml version="1.0" encoding="utf-8"?>
<styleSheet xmlns="http://schemas.openxmlformats.org/spreadsheetml/2006/main">
  <numFmts count="4">
    <numFmt numFmtId="164" formatCode="[$-4000439]0"/>
    <numFmt numFmtId="165" formatCode="[$-4000439]0.#"/>
    <numFmt numFmtId="166" formatCode="[$-4000439]0.###"/>
    <numFmt numFmtId="167" formatCode="[$-4000439]0.00"/>
  </numFmts>
  <fonts count="9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sz val="11"/>
      <color rgb="FFFF0000"/>
      <name val="Kalimati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164" fontId="2" fillId="0" borderId="1" xfId="0" applyNumberFormat="1" applyFont="1" applyBorder="1"/>
    <xf numFmtId="164" fontId="5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167" fontId="5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e-NP" sz="1800" b="0" i="0" baseline="0">
                <a:effectLst/>
              </a:rPr>
              <a:t>योजना विवरण</a:t>
            </a:r>
            <a:endParaRPr lang="en-US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174256342957128"/>
          <c:y val="0.18097222222222234"/>
          <c:w val="0.88779418197725235"/>
          <c:h val="0.55500765529308882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'योजना विवरण'!$B$15:$B$18</c:f>
              <c:strCache>
                <c:ptCount val="4"/>
                <c:pt idx="0">
                  <c:v>कूल योजना संख्या </c:v>
                </c:pt>
                <c:pt idx="1">
                  <c:v>सम्पन्न भएका योजनाहरु</c:v>
                </c:pt>
                <c:pt idx="2">
                  <c:v>ठेक्का संझौता भएका योजनाहरु </c:v>
                </c:pt>
                <c:pt idx="3">
                  <c:v>कार्यान्यन हुन बाँकि योजना </c:v>
                </c:pt>
              </c:strCache>
            </c:strRef>
          </c:cat>
          <c:val>
            <c:numRef>
              <c:f>'योजना विवरण'!$C$15:$C$18</c:f>
              <c:numCache>
                <c:formatCode>[$-4000439]0</c:formatCode>
                <c:ptCount val="4"/>
                <c:pt idx="0">
                  <c:v>1034</c:v>
                </c:pt>
                <c:pt idx="1">
                  <c:v>258</c:v>
                </c:pt>
                <c:pt idx="2">
                  <c:v>610</c:v>
                </c:pt>
                <c:pt idx="3">
                  <c:v>175</c:v>
                </c:pt>
              </c:numCache>
            </c:numRef>
          </c:val>
        </c:ser>
        <c:gapWidth val="219"/>
        <c:overlap val="-27"/>
        <c:axId val="130751104"/>
        <c:axId val="130761088"/>
      </c:barChart>
      <c:catAx>
        <c:axId val="130751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61088"/>
        <c:crosses val="autoZero"/>
        <c:auto val="1"/>
        <c:lblAlgn val="ctr"/>
        <c:lblOffset val="100"/>
      </c:catAx>
      <c:valAx>
        <c:axId val="130761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00439]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5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5" l="0.70000000000000029" r="0.70000000000000029" t="0.5" header="0.30000000000000016" footer="0.30000000000000016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e-NP"/>
              <a:t>योजना विवरण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'योजना विवरण'!$B$16:$B$18</c:f>
              <c:strCache>
                <c:ptCount val="3"/>
                <c:pt idx="0">
                  <c:v>सम्पन्न भएका योजनाहरु</c:v>
                </c:pt>
                <c:pt idx="1">
                  <c:v>ठेक्का संझौता भएका योजनाहरु </c:v>
                </c:pt>
                <c:pt idx="2">
                  <c:v>कार्यान्यन हुन बाँकि योजना </c:v>
                </c:pt>
              </c:strCache>
            </c:strRef>
          </c:cat>
          <c:val>
            <c:numRef>
              <c:f>'योजना विवरण'!$C$16:$C$18</c:f>
              <c:numCache>
                <c:formatCode>[$-4000439]0</c:formatCode>
                <c:ptCount val="3"/>
                <c:pt idx="0">
                  <c:v>258</c:v>
                </c:pt>
                <c:pt idx="1">
                  <c:v>610</c:v>
                </c:pt>
                <c:pt idx="2">
                  <c:v>175</c:v>
                </c:pt>
              </c:numCache>
            </c:numRef>
          </c:val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12</xdr:row>
      <xdr:rowOff>300037</xdr:rowOff>
    </xdr:from>
    <xdr:to>
      <xdr:col>11</xdr:col>
      <xdr:colOff>514350</xdr:colOff>
      <xdr:row>25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17</xdr:row>
      <xdr:rowOff>280987</xdr:rowOff>
    </xdr:from>
    <xdr:to>
      <xdr:col>4</xdr:col>
      <xdr:colOff>457200</xdr:colOff>
      <xdr:row>32</xdr:row>
      <xdr:rowOff>61912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workbookViewId="0">
      <selection activeCell="M29" sqref="M29"/>
    </sheetView>
  </sheetViews>
  <sheetFormatPr defaultRowHeight="15"/>
  <cols>
    <col min="1" max="1" width="9.28515625" bestFit="1" customWidth="1"/>
    <col min="2" max="2" width="38.140625" customWidth="1"/>
    <col min="3" max="3" width="15.28515625" customWidth="1"/>
    <col min="4" max="5" width="15.5703125" bestFit="1" customWidth="1"/>
    <col min="6" max="6" width="17.85546875" customWidth="1"/>
    <col min="7" max="8" width="13.42578125" bestFit="1" customWidth="1"/>
    <col min="9" max="9" width="12.42578125" customWidth="1"/>
    <col min="10" max="10" width="13" bestFit="1" customWidth="1"/>
    <col min="11" max="11" width="16.28515625" bestFit="1" customWidth="1"/>
  </cols>
  <sheetData>
    <row r="3" spans="1:13" ht="18">
      <c r="A3" s="1"/>
      <c r="B3" s="23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3.25" customHeight="1">
      <c r="A5" s="24" t="s">
        <v>0</v>
      </c>
      <c r="B5" s="24" t="s">
        <v>1</v>
      </c>
      <c r="C5" s="24" t="s">
        <v>2</v>
      </c>
      <c r="D5" s="24" t="s">
        <v>3</v>
      </c>
      <c r="E5" s="24"/>
      <c r="F5" s="24" t="s">
        <v>23</v>
      </c>
      <c r="G5" s="24"/>
      <c r="H5" s="24" t="s">
        <v>18</v>
      </c>
      <c r="I5" s="24"/>
      <c r="J5" s="24"/>
      <c r="K5" s="24"/>
      <c r="L5" s="1"/>
      <c r="M5" s="1"/>
    </row>
    <row r="6" spans="1:13" ht="23.25" customHeight="1">
      <c r="A6" s="24"/>
      <c r="B6" s="24"/>
      <c r="C6" s="24"/>
      <c r="D6" s="2" t="s">
        <v>4</v>
      </c>
      <c r="E6" s="2" t="s">
        <v>5</v>
      </c>
      <c r="F6" s="2" t="s">
        <v>4</v>
      </c>
      <c r="G6" s="2" t="s">
        <v>5</v>
      </c>
      <c r="H6" s="2" t="s">
        <v>19</v>
      </c>
      <c r="I6" s="2" t="s">
        <v>20</v>
      </c>
      <c r="J6" s="2" t="s">
        <v>21</v>
      </c>
      <c r="K6" s="2" t="s">
        <v>22</v>
      </c>
      <c r="L6" s="1"/>
      <c r="M6" s="1"/>
    </row>
    <row r="7" spans="1:13">
      <c r="A7" s="3">
        <v>1</v>
      </c>
      <c r="B7" s="2" t="s">
        <v>7</v>
      </c>
      <c r="C7" s="2" t="s">
        <v>16</v>
      </c>
      <c r="D7" s="3">
        <v>33700011</v>
      </c>
      <c r="E7" s="3">
        <v>33700011</v>
      </c>
      <c r="F7" s="3">
        <v>18656</v>
      </c>
      <c r="G7" s="3">
        <v>648900</v>
      </c>
      <c r="H7" s="3">
        <v>9328</v>
      </c>
      <c r="I7" s="3">
        <v>2895.95</v>
      </c>
      <c r="J7" s="3">
        <v>4911</v>
      </c>
      <c r="K7" s="3">
        <v>95070</v>
      </c>
      <c r="L7" s="1"/>
      <c r="M7" s="1"/>
    </row>
    <row r="8" spans="1:13">
      <c r="A8" s="3"/>
      <c r="B8" s="2"/>
      <c r="C8" s="2" t="s">
        <v>17</v>
      </c>
      <c r="D8" s="3">
        <v>337001203</v>
      </c>
      <c r="E8" s="3">
        <v>337001204</v>
      </c>
      <c r="F8" s="2"/>
      <c r="G8" s="3">
        <v>128050</v>
      </c>
      <c r="H8" s="3"/>
      <c r="I8" s="3">
        <v>91000</v>
      </c>
      <c r="J8" s="2"/>
      <c r="K8" s="4">
        <v>11599</v>
      </c>
      <c r="L8" s="1"/>
      <c r="M8" s="1"/>
    </row>
    <row r="9" spans="1:13">
      <c r="A9" s="3">
        <v>2</v>
      </c>
      <c r="B9" s="2" t="s">
        <v>12</v>
      </c>
      <c r="C9" s="2" t="s">
        <v>16</v>
      </c>
      <c r="D9" s="3">
        <v>337010123</v>
      </c>
      <c r="E9" s="3">
        <v>337010124</v>
      </c>
      <c r="F9" s="3">
        <v>13222</v>
      </c>
      <c r="G9" s="3">
        <v>1393500</v>
      </c>
      <c r="H9" s="3">
        <v>6875.44</v>
      </c>
      <c r="I9" s="3">
        <v>487725</v>
      </c>
      <c r="J9" s="3">
        <v>5597</v>
      </c>
      <c r="K9" s="3">
        <v>224070</v>
      </c>
      <c r="L9" s="1"/>
      <c r="M9" s="1"/>
    </row>
    <row r="10" spans="1:13">
      <c r="A10" s="3"/>
      <c r="B10" s="2"/>
      <c r="C10" s="2" t="s">
        <v>17</v>
      </c>
      <c r="D10" s="3">
        <v>337001203</v>
      </c>
      <c r="E10" s="3">
        <v>337001204</v>
      </c>
      <c r="F10" s="2"/>
      <c r="G10" s="3">
        <v>128050</v>
      </c>
      <c r="H10" s="3"/>
      <c r="I10" s="3">
        <v>51228</v>
      </c>
      <c r="J10" s="2"/>
      <c r="K10" s="4">
        <v>36210.6</v>
      </c>
      <c r="L10" s="1"/>
      <c r="M10" s="1"/>
    </row>
    <row r="11" spans="1:13">
      <c r="A11" s="3">
        <v>3</v>
      </c>
      <c r="B11" s="2" t="s">
        <v>8</v>
      </c>
      <c r="C11" s="2" t="s">
        <v>16</v>
      </c>
      <c r="D11" s="3">
        <v>337010123</v>
      </c>
      <c r="E11" s="3">
        <v>337010124</v>
      </c>
      <c r="F11" s="3">
        <v>13630</v>
      </c>
      <c r="G11" s="3">
        <v>1053200</v>
      </c>
      <c r="H11" s="3">
        <v>6815</v>
      </c>
      <c r="I11" s="3">
        <v>406895</v>
      </c>
      <c r="J11" s="5">
        <v>6452.8230000000003</v>
      </c>
      <c r="K11" s="5">
        <v>178922.503</v>
      </c>
      <c r="L11" s="1"/>
      <c r="M11" s="1"/>
    </row>
    <row r="12" spans="1:13">
      <c r="A12" s="2"/>
      <c r="B12" s="2"/>
      <c r="C12" s="2" t="s">
        <v>17</v>
      </c>
      <c r="D12" s="2"/>
      <c r="E12" s="3">
        <v>337001204</v>
      </c>
      <c r="F12" s="2"/>
      <c r="G12" s="3">
        <v>169090</v>
      </c>
      <c r="H12" s="2"/>
      <c r="I12" s="3">
        <v>94545</v>
      </c>
      <c r="J12" s="2"/>
      <c r="K12" s="5">
        <v>49265.495000000003</v>
      </c>
      <c r="L12" s="1"/>
      <c r="M12" s="1"/>
    </row>
    <row r="13" spans="1:13">
      <c r="A13" s="3">
        <v>4</v>
      </c>
      <c r="B13" s="2" t="s">
        <v>9</v>
      </c>
      <c r="C13" s="2" t="s">
        <v>16</v>
      </c>
      <c r="D13" s="3">
        <v>337000113</v>
      </c>
      <c r="E13" s="3">
        <v>337000114</v>
      </c>
      <c r="F13" s="3">
        <v>13990</v>
      </c>
      <c r="G13" s="3">
        <v>1213650</v>
      </c>
      <c r="H13" s="3">
        <v>7259</v>
      </c>
      <c r="I13" s="3">
        <v>646755</v>
      </c>
      <c r="J13" s="3">
        <v>6496</v>
      </c>
      <c r="K13" s="3">
        <v>187456</v>
      </c>
      <c r="L13" s="1"/>
      <c r="M13" s="1"/>
    </row>
    <row r="14" spans="1:13">
      <c r="A14" s="3"/>
      <c r="B14" s="2"/>
      <c r="C14" s="2" t="s">
        <v>17</v>
      </c>
      <c r="D14" s="2"/>
      <c r="E14" s="3">
        <v>337001204</v>
      </c>
      <c r="F14" s="2"/>
      <c r="G14" s="3">
        <v>146955</v>
      </c>
      <c r="H14" s="6"/>
      <c r="I14" s="3">
        <v>53825</v>
      </c>
      <c r="J14" s="2"/>
      <c r="K14" s="3">
        <v>53487</v>
      </c>
      <c r="L14" s="1"/>
      <c r="M14" s="1"/>
    </row>
    <row r="15" spans="1:13">
      <c r="A15" s="3">
        <v>5</v>
      </c>
      <c r="B15" s="2" t="s">
        <v>10</v>
      </c>
      <c r="C15" s="2" t="s">
        <v>16</v>
      </c>
      <c r="D15" s="2">
        <v>337010123</v>
      </c>
      <c r="E15" s="2">
        <v>337010124</v>
      </c>
      <c r="F15" s="2">
        <v>13510</v>
      </c>
      <c r="G15" s="2">
        <v>892550</v>
      </c>
      <c r="H15" s="2">
        <v>6755</v>
      </c>
      <c r="I15" s="2">
        <v>454700</v>
      </c>
      <c r="J15" s="2">
        <v>6358</v>
      </c>
      <c r="K15" s="2">
        <v>137952.04</v>
      </c>
      <c r="L15" s="1"/>
      <c r="M15" s="1"/>
    </row>
    <row r="16" spans="1:13">
      <c r="A16" s="3"/>
      <c r="B16" s="2"/>
      <c r="C16" s="2" t="s">
        <v>17</v>
      </c>
      <c r="D16" s="2"/>
      <c r="E16" s="2">
        <v>337001204</v>
      </c>
      <c r="F16" s="2"/>
      <c r="G16" s="2">
        <v>298070</v>
      </c>
      <c r="H16" s="2"/>
      <c r="I16" s="2">
        <v>127600</v>
      </c>
      <c r="J16" s="2"/>
      <c r="K16" s="2">
        <v>86320.71</v>
      </c>
      <c r="L16" s="1"/>
      <c r="M16" s="1"/>
    </row>
    <row r="17" spans="1:13" ht="29.25">
      <c r="A17" s="3"/>
      <c r="B17" s="2"/>
      <c r="C17" s="7" t="s">
        <v>56</v>
      </c>
      <c r="D17" s="2"/>
      <c r="E17" s="3">
        <v>301000114</v>
      </c>
      <c r="F17" s="2"/>
      <c r="G17" s="3">
        <v>38000</v>
      </c>
      <c r="H17" s="2"/>
      <c r="I17" s="2"/>
      <c r="J17" s="2"/>
      <c r="K17" s="2"/>
      <c r="L17" s="1"/>
      <c r="M17" s="1"/>
    </row>
    <row r="18" spans="1:13">
      <c r="A18" s="3">
        <v>6</v>
      </c>
      <c r="B18" s="2" t="s">
        <v>11</v>
      </c>
      <c r="C18" s="2" t="s">
        <v>16</v>
      </c>
      <c r="D18" s="2">
        <v>33700123</v>
      </c>
      <c r="E18" s="2">
        <v>337010124</v>
      </c>
      <c r="F18" s="2">
        <v>13570</v>
      </c>
      <c r="G18" s="2">
        <v>1005388</v>
      </c>
      <c r="H18" s="2">
        <v>5922.6509999999998</v>
      </c>
      <c r="I18" s="2">
        <v>418284.6</v>
      </c>
      <c r="J18" s="2">
        <v>5814.4390000000003</v>
      </c>
      <c r="K18" s="2">
        <v>419433.66800000001</v>
      </c>
      <c r="L18" s="1"/>
      <c r="M18" s="1"/>
    </row>
    <row r="19" spans="1:13">
      <c r="A19" s="3"/>
      <c r="B19" s="2"/>
      <c r="C19" s="2" t="s">
        <v>17</v>
      </c>
      <c r="D19" s="2"/>
      <c r="E19" s="2">
        <v>33701204</v>
      </c>
      <c r="F19" s="2"/>
      <c r="G19" s="2">
        <v>81100</v>
      </c>
      <c r="H19" s="2"/>
      <c r="I19" s="2">
        <v>42653.652999999998</v>
      </c>
      <c r="J19" s="2"/>
      <c r="K19" s="2">
        <v>25029.521000000001</v>
      </c>
      <c r="L19" s="1"/>
      <c r="M19" s="1"/>
    </row>
    <row r="20" spans="1:13">
      <c r="A20" s="3">
        <v>7</v>
      </c>
      <c r="B20" s="2" t="s">
        <v>13</v>
      </c>
      <c r="C20" s="2" t="s">
        <v>16</v>
      </c>
      <c r="D20" s="2">
        <v>337010123</v>
      </c>
      <c r="E20" s="2">
        <v>337010124</v>
      </c>
      <c r="F20" s="2">
        <v>13534</v>
      </c>
      <c r="G20" s="2">
        <v>862900</v>
      </c>
      <c r="H20" s="2">
        <v>7019</v>
      </c>
      <c r="I20" s="2">
        <v>376250</v>
      </c>
      <c r="J20" s="2">
        <v>5054</v>
      </c>
      <c r="K20" s="2">
        <v>260066</v>
      </c>
      <c r="L20" s="1"/>
      <c r="M20" s="1"/>
    </row>
    <row r="21" spans="1:13">
      <c r="A21" s="3"/>
      <c r="B21" s="2"/>
      <c r="C21" s="2" t="s">
        <v>17</v>
      </c>
      <c r="D21" s="2"/>
      <c r="E21" s="2">
        <v>337001204</v>
      </c>
      <c r="F21" s="2"/>
      <c r="G21" s="2">
        <v>151090</v>
      </c>
      <c r="H21" s="2"/>
      <c r="I21" s="2">
        <v>82423</v>
      </c>
      <c r="J21" s="2"/>
      <c r="K21" s="2">
        <v>49256</v>
      </c>
      <c r="L21" s="1"/>
      <c r="M21" s="1"/>
    </row>
    <row r="22" spans="1:13" ht="33" customHeight="1">
      <c r="A22" s="3">
        <v>8</v>
      </c>
      <c r="B22" s="7" t="s">
        <v>14</v>
      </c>
      <c r="C22" s="2" t="s">
        <v>16</v>
      </c>
      <c r="D22" s="3">
        <v>33700113</v>
      </c>
      <c r="E22" s="3">
        <v>337000114</v>
      </c>
      <c r="F22" s="3">
        <v>20002</v>
      </c>
      <c r="G22" s="3">
        <v>1500</v>
      </c>
      <c r="H22" s="3">
        <v>10001</v>
      </c>
      <c r="I22" s="3">
        <v>750</v>
      </c>
      <c r="J22" s="3">
        <v>1783</v>
      </c>
      <c r="K22" s="4">
        <v>229.6</v>
      </c>
      <c r="L22" s="1"/>
      <c r="M22" s="1"/>
    </row>
    <row r="23" spans="1:13">
      <c r="A23" s="3"/>
      <c r="B23" s="2"/>
      <c r="C23" s="2" t="s">
        <v>17</v>
      </c>
      <c r="D23" s="3">
        <v>337001203</v>
      </c>
      <c r="E23" s="3">
        <v>337001204</v>
      </c>
      <c r="F23" s="2"/>
      <c r="G23" s="3">
        <v>101901</v>
      </c>
      <c r="H23" s="2"/>
      <c r="I23" s="3">
        <v>50957</v>
      </c>
      <c r="J23" s="2"/>
      <c r="K23" s="3">
        <v>16842</v>
      </c>
      <c r="L23" s="1"/>
      <c r="M23" s="1"/>
    </row>
    <row r="24" spans="1:13">
      <c r="A24" s="3">
        <v>9</v>
      </c>
      <c r="B24" s="2" t="s">
        <v>15</v>
      </c>
      <c r="C24" s="2" t="s">
        <v>16</v>
      </c>
      <c r="D24" s="3">
        <v>337010123</v>
      </c>
      <c r="E24" s="3">
        <v>337000114</v>
      </c>
      <c r="F24" s="3">
        <v>20482</v>
      </c>
      <c r="G24" s="3">
        <v>1000</v>
      </c>
      <c r="H24" s="3">
        <v>10241</v>
      </c>
      <c r="I24" s="3">
        <v>500</v>
      </c>
      <c r="J24" s="3">
        <v>4299</v>
      </c>
      <c r="K24" s="3">
        <v>411</v>
      </c>
      <c r="L24" s="1"/>
      <c r="M24" s="1"/>
    </row>
    <row r="25" spans="1:13">
      <c r="A25" s="6"/>
      <c r="B25" s="6"/>
      <c r="C25" s="2" t="s">
        <v>17</v>
      </c>
      <c r="D25" s="3">
        <v>337001203</v>
      </c>
      <c r="E25" s="3">
        <v>337001204</v>
      </c>
      <c r="F25" s="3"/>
      <c r="G25" s="3">
        <v>103350</v>
      </c>
      <c r="H25" s="3"/>
      <c r="I25" s="3">
        <v>77512.5</v>
      </c>
      <c r="J25" s="3"/>
      <c r="K25" s="3">
        <v>101303</v>
      </c>
    </row>
    <row r="26" spans="1:13">
      <c r="A26" s="6"/>
      <c r="B26" s="8" t="s">
        <v>57</v>
      </c>
      <c r="C26" s="9"/>
      <c r="D26" s="9"/>
      <c r="E26" s="9"/>
      <c r="F26" s="10">
        <f>F24+F22+F20+F18+F15+F13+F11+F9+F7</f>
        <v>140596</v>
      </c>
      <c r="G26" s="10"/>
      <c r="H26" s="10">
        <f t="shared" ref="H26:J26" si="0">H24+H22+H20+H18+H15+H13+H11+H9+H7</f>
        <v>70216.091</v>
      </c>
      <c r="I26" s="10"/>
      <c r="J26" s="10">
        <f t="shared" si="0"/>
        <v>46765.262000000002</v>
      </c>
      <c r="K26" s="10"/>
      <c r="M26">
        <f>J26/F26*100</f>
        <v>33.262156818117163</v>
      </c>
    </row>
    <row r="27" spans="1:13">
      <c r="A27" s="6"/>
      <c r="B27" s="8" t="s">
        <v>58</v>
      </c>
      <c r="C27" s="9"/>
      <c r="D27" s="9"/>
      <c r="E27" s="9"/>
      <c r="F27" s="11">
        <f>F25+F23+F21+F19+F16+F14+F12+F10+F8</f>
        <v>0</v>
      </c>
      <c r="G27" s="11"/>
      <c r="H27" s="11">
        <f t="shared" ref="H27:J27" si="1">H25+H23+H21+H19+H16+H14+H12+H10+H8</f>
        <v>0</v>
      </c>
      <c r="I27" s="11"/>
      <c r="J27" s="11">
        <f t="shared" si="1"/>
        <v>0</v>
      </c>
      <c r="K27" s="11"/>
    </row>
    <row r="28" spans="1:13">
      <c r="A28" s="6"/>
      <c r="B28" s="8" t="s">
        <v>59</v>
      </c>
      <c r="C28" s="9"/>
      <c r="D28" s="9"/>
      <c r="E28" s="9"/>
      <c r="F28" s="9"/>
      <c r="G28" s="11">
        <f>G24+G22+G20+G18+G17+G15+G13+G11+G9+G7</f>
        <v>7110588</v>
      </c>
      <c r="H28" s="11"/>
      <c r="I28" s="11">
        <f t="shared" ref="I28:K28" si="2">I24+I22+I20+I18+I17+I15+I13+I11+I9+I7</f>
        <v>2794755.5500000003</v>
      </c>
      <c r="J28" s="11"/>
      <c r="K28" s="11">
        <f t="shared" si="2"/>
        <v>1503610.811</v>
      </c>
      <c r="M28">
        <f>K28/G28*100</f>
        <v>21.146082588387909</v>
      </c>
    </row>
    <row r="29" spans="1:13">
      <c r="A29" s="6"/>
      <c r="B29" s="8" t="s">
        <v>60</v>
      </c>
      <c r="C29" s="9"/>
      <c r="D29" s="9"/>
      <c r="E29" s="9"/>
      <c r="F29" s="9"/>
      <c r="G29" s="10">
        <f>G25+G23+G21+G19+G16+G14+G12+G10+G8</f>
        <v>1307656</v>
      </c>
      <c r="H29" s="10">
        <f t="shared" ref="H29:K29" si="3">H25+H23+H21+H19+H16+H14+H12+H10+H8</f>
        <v>0</v>
      </c>
      <c r="I29" s="10">
        <f t="shared" si="3"/>
        <v>671744.15299999993</v>
      </c>
      <c r="J29" s="10">
        <f t="shared" si="3"/>
        <v>0</v>
      </c>
      <c r="K29" s="10">
        <f t="shared" si="3"/>
        <v>429313.326</v>
      </c>
      <c r="M29">
        <f>K29/G29*100</f>
        <v>32.830754112702429</v>
      </c>
    </row>
  </sheetData>
  <mergeCells count="7">
    <mergeCell ref="B3:K3"/>
    <mergeCell ref="H5:K5"/>
    <mergeCell ref="D5:E5"/>
    <mergeCell ref="F5:G5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F10" sqref="F10"/>
    </sheetView>
  </sheetViews>
  <sheetFormatPr defaultRowHeight="15"/>
  <cols>
    <col min="2" max="2" width="35.42578125" customWidth="1"/>
    <col min="3" max="3" width="11" customWidth="1"/>
    <col min="4" max="4" width="10.5703125" bestFit="1" customWidth="1"/>
    <col min="5" max="5" width="13.42578125" bestFit="1" customWidth="1"/>
    <col min="6" max="6" width="9.140625" customWidth="1"/>
    <col min="7" max="7" width="8" bestFit="1" customWidth="1"/>
  </cols>
  <sheetData>
    <row r="1" spans="1:14" ht="18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26" t="s">
        <v>0</v>
      </c>
      <c r="B2" s="26" t="s">
        <v>1</v>
      </c>
      <c r="C2" s="26" t="s">
        <v>29</v>
      </c>
      <c r="D2" s="26"/>
      <c r="E2" s="26"/>
      <c r="F2" s="26"/>
      <c r="G2" s="26" t="s">
        <v>28</v>
      </c>
      <c r="H2" s="26"/>
      <c r="I2" s="26"/>
      <c r="J2" s="26"/>
      <c r="K2" s="26" t="s">
        <v>30</v>
      </c>
      <c r="L2" s="26"/>
      <c r="M2" s="26"/>
      <c r="N2" s="26"/>
    </row>
    <row r="3" spans="1:14" ht="57.75">
      <c r="A3" s="26"/>
      <c r="B3" s="26"/>
      <c r="C3" s="12" t="s">
        <v>27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24</v>
      </c>
      <c r="M3" s="12" t="s">
        <v>25</v>
      </c>
      <c r="N3" s="12" t="s">
        <v>26</v>
      </c>
    </row>
    <row r="4" spans="1:14">
      <c r="A4" s="3">
        <v>1</v>
      </c>
      <c r="B4" s="2" t="s">
        <v>7</v>
      </c>
      <c r="C4" s="3">
        <v>5</v>
      </c>
      <c r="D4" s="3">
        <v>0</v>
      </c>
      <c r="E4" s="3">
        <v>4</v>
      </c>
      <c r="F4" s="3">
        <v>1</v>
      </c>
      <c r="G4" s="3">
        <v>7</v>
      </c>
      <c r="H4" s="3">
        <v>0</v>
      </c>
      <c r="I4" s="3">
        <v>6</v>
      </c>
      <c r="J4" s="3">
        <v>1</v>
      </c>
      <c r="K4" s="3">
        <v>6</v>
      </c>
      <c r="L4" s="3">
        <v>0</v>
      </c>
      <c r="M4" s="3">
        <v>6</v>
      </c>
      <c r="N4" s="3">
        <v>0</v>
      </c>
    </row>
    <row r="5" spans="1:14">
      <c r="A5" s="3">
        <v>2</v>
      </c>
      <c r="B5" s="2" t="s">
        <v>12</v>
      </c>
      <c r="C5" s="3">
        <v>17</v>
      </c>
      <c r="D5" s="3">
        <v>3</v>
      </c>
      <c r="E5" s="3">
        <v>17</v>
      </c>
      <c r="F5" s="2"/>
      <c r="G5" s="3">
        <v>25</v>
      </c>
      <c r="H5" s="3">
        <v>5</v>
      </c>
      <c r="I5" s="3">
        <v>20</v>
      </c>
      <c r="J5" s="3">
        <v>5</v>
      </c>
      <c r="K5" s="3">
        <v>62</v>
      </c>
      <c r="L5" s="3">
        <v>10</v>
      </c>
      <c r="M5" s="3">
        <v>44</v>
      </c>
      <c r="N5" s="3">
        <v>8</v>
      </c>
    </row>
    <row r="6" spans="1:14">
      <c r="A6" s="3">
        <v>3</v>
      </c>
      <c r="B6" s="2" t="s">
        <v>8</v>
      </c>
      <c r="C6" s="3">
        <v>2</v>
      </c>
      <c r="D6" s="3">
        <v>0</v>
      </c>
      <c r="E6" s="3">
        <v>2</v>
      </c>
      <c r="F6" s="3">
        <v>0</v>
      </c>
      <c r="G6" s="3">
        <v>25</v>
      </c>
      <c r="H6" s="3">
        <v>4</v>
      </c>
      <c r="I6" s="3">
        <v>10</v>
      </c>
      <c r="J6" s="3">
        <v>15</v>
      </c>
      <c r="K6" s="3">
        <v>156</v>
      </c>
      <c r="L6" s="3">
        <v>53</v>
      </c>
      <c r="M6" s="3">
        <v>55</v>
      </c>
      <c r="N6" s="3">
        <v>48</v>
      </c>
    </row>
    <row r="7" spans="1:14">
      <c r="A7" s="3">
        <v>4</v>
      </c>
      <c r="B7" s="2" t="s">
        <v>9</v>
      </c>
      <c r="C7" s="3">
        <v>5</v>
      </c>
      <c r="D7" s="3">
        <v>1</v>
      </c>
      <c r="E7" s="3">
        <v>3</v>
      </c>
      <c r="F7" s="3">
        <v>1</v>
      </c>
      <c r="G7" s="3">
        <v>25</v>
      </c>
      <c r="H7" s="3">
        <v>3</v>
      </c>
      <c r="I7" s="3">
        <v>20</v>
      </c>
      <c r="J7" s="3">
        <v>2</v>
      </c>
      <c r="K7" s="3">
        <v>222</v>
      </c>
      <c r="L7" s="3">
        <v>68</v>
      </c>
      <c r="M7" s="3">
        <v>137</v>
      </c>
      <c r="N7" s="3">
        <v>17</v>
      </c>
    </row>
    <row r="8" spans="1:14">
      <c r="A8" s="3">
        <v>5</v>
      </c>
      <c r="B8" s="2" t="s">
        <v>10</v>
      </c>
      <c r="C8" s="3">
        <v>14</v>
      </c>
      <c r="D8" s="2"/>
      <c r="E8" s="3">
        <v>12</v>
      </c>
      <c r="F8" s="3">
        <v>2</v>
      </c>
      <c r="G8" s="3">
        <v>17</v>
      </c>
      <c r="H8" s="2"/>
      <c r="I8" s="3">
        <v>15</v>
      </c>
      <c r="J8" s="3">
        <v>2</v>
      </c>
      <c r="K8" s="3">
        <v>190</v>
      </c>
      <c r="L8" s="3">
        <v>40</v>
      </c>
      <c r="M8" s="3">
        <v>145</v>
      </c>
      <c r="N8" s="3">
        <v>5</v>
      </c>
    </row>
    <row r="9" spans="1:14">
      <c r="A9" s="3">
        <v>6</v>
      </c>
      <c r="B9" s="2" t="s">
        <v>11</v>
      </c>
      <c r="C9" s="2">
        <v>17</v>
      </c>
      <c r="D9" s="2"/>
      <c r="E9" s="2">
        <v>16</v>
      </c>
      <c r="F9" s="2">
        <v>1</v>
      </c>
      <c r="G9" s="2">
        <v>10</v>
      </c>
      <c r="H9" s="2"/>
      <c r="I9" s="2">
        <v>7</v>
      </c>
      <c r="J9" s="2">
        <v>3</v>
      </c>
      <c r="K9" s="2">
        <v>41</v>
      </c>
      <c r="L9" s="2"/>
      <c r="M9" s="2">
        <v>40</v>
      </c>
      <c r="N9" s="2">
        <v>1</v>
      </c>
    </row>
    <row r="10" spans="1:14">
      <c r="A10" s="3">
        <v>7</v>
      </c>
      <c r="B10" s="2" t="s">
        <v>13</v>
      </c>
      <c r="C10" s="2">
        <v>6</v>
      </c>
      <c r="D10" s="2"/>
      <c r="E10" s="2">
        <v>6</v>
      </c>
      <c r="F10" s="2"/>
      <c r="G10" s="2">
        <v>10</v>
      </c>
      <c r="H10" s="2"/>
      <c r="I10" s="2">
        <v>9</v>
      </c>
      <c r="J10" s="2">
        <v>1</v>
      </c>
      <c r="K10" s="2">
        <v>119</v>
      </c>
      <c r="L10" s="2">
        <v>50</v>
      </c>
      <c r="M10" s="2">
        <v>7</v>
      </c>
      <c r="N10" s="2">
        <v>62</v>
      </c>
    </row>
    <row r="11" spans="1:14">
      <c r="A11" s="3">
        <v>8</v>
      </c>
      <c r="B11" s="2" t="s">
        <v>14</v>
      </c>
      <c r="C11" s="3">
        <v>16</v>
      </c>
      <c r="D11" s="3">
        <v>4</v>
      </c>
      <c r="E11" s="3">
        <v>12</v>
      </c>
      <c r="F11" s="2"/>
      <c r="G11" s="3">
        <v>7</v>
      </c>
      <c r="H11" s="3">
        <v>0</v>
      </c>
      <c r="I11" s="3">
        <v>7</v>
      </c>
      <c r="J11" s="2"/>
      <c r="K11" s="3"/>
      <c r="L11" s="3"/>
      <c r="M11" s="3"/>
      <c r="N11" s="2"/>
    </row>
    <row r="12" spans="1:14">
      <c r="A12" s="3">
        <v>9</v>
      </c>
      <c r="B12" s="2" t="s">
        <v>15</v>
      </c>
      <c r="C12" s="3">
        <v>14</v>
      </c>
      <c r="D12" s="3">
        <v>6</v>
      </c>
      <c r="E12" s="3">
        <v>5</v>
      </c>
      <c r="F12" s="2"/>
      <c r="G12" s="3">
        <v>10</v>
      </c>
      <c r="H12" s="3">
        <v>9</v>
      </c>
      <c r="I12" s="3">
        <v>1</v>
      </c>
      <c r="J12" s="2"/>
      <c r="K12" s="3">
        <v>6</v>
      </c>
      <c r="L12" s="3">
        <v>2</v>
      </c>
      <c r="M12" s="3">
        <v>4</v>
      </c>
      <c r="N12" s="2"/>
    </row>
    <row r="13" spans="1:14" ht="15.75">
      <c r="A13" s="2"/>
      <c r="B13" s="13" t="s">
        <v>55</v>
      </c>
      <c r="C13" s="14">
        <f>SUM(C4:C12)</f>
        <v>96</v>
      </c>
      <c r="D13" s="14">
        <f t="shared" ref="D13:N13" si="0">SUM(D4:D12)</f>
        <v>14</v>
      </c>
      <c r="E13" s="14">
        <f t="shared" si="0"/>
        <v>77</v>
      </c>
      <c r="F13" s="14">
        <f t="shared" si="0"/>
        <v>5</v>
      </c>
      <c r="G13" s="14">
        <f t="shared" si="0"/>
        <v>136</v>
      </c>
      <c r="H13" s="14">
        <f t="shared" si="0"/>
        <v>21</v>
      </c>
      <c r="I13" s="14">
        <f t="shared" si="0"/>
        <v>95</v>
      </c>
      <c r="J13" s="14">
        <f t="shared" si="0"/>
        <v>29</v>
      </c>
      <c r="K13" s="14">
        <f t="shared" si="0"/>
        <v>802</v>
      </c>
      <c r="L13" s="14">
        <f t="shared" si="0"/>
        <v>223</v>
      </c>
      <c r="M13" s="14">
        <f t="shared" si="0"/>
        <v>438</v>
      </c>
      <c r="N13" s="14">
        <f t="shared" si="0"/>
        <v>141</v>
      </c>
    </row>
    <row r="15" spans="1:14">
      <c r="B15" s="16" t="s">
        <v>27</v>
      </c>
      <c r="C15" s="11">
        <f>C13+G13+K13</f>
        <v>1034</v>
      </c>
      <c r="D15" s="17">
        <f>C15/C15*100</f>
        <v>100</v>
      </c>
      <c r="E15" s="6" t="s">
        <v>62</v>
      </c>
    </row>
    <row r="16" spans="1:14">
      <c r="B16" s="16" t="s">
        <v>24</v>
      </c>
      <c r="C16" s="11">
        <f>D13+H13+L13</f>
        <v>258</v>
      </c>
      <c r="D16" s="17">
        <f>C16/C15*100</f>
        <v>24.951644100580271</v>
      </c>
      <c r="E16" s="6" t="s">
        <v>62</v>
      </c>
    </row>
    <row r="17" spans="2:5">
      <c r="B17" s="16" t="s">
        <v>25</v>
      </c>
      <c r="C17" s="11">
        <f>E13+I13+M13</f>
        <v>610</v>
      </c>
      <c r="D17" s="17">
        <f>C17/C15*100</f>
        <v>58.994197292069629</v>
      </c>
      <c r="E17" s="6" t="s">
        <v>62</v>
      </c>
    </row>
    <row r="18" spans="2:5">
      <c r="B18" s="16" t="s">
        <v>26</v>
      </c>
      <c r="C18" s="11">
        <f>F13+J13+N13</f>
        <v>175</v>
      </c>
      <c r="D18" s="17">
        <f>C18/C15*100</f>
        <v>16.924564796905223</v>
      </c>
      <c r="E18" s="6" t="s">
        <v>62</v>
      </c>
    </row>
  </sheetData>
  <mergeCells count="6">
    <mergeCell ref="A1:N1"/>
    <mergeCell ref="K2:N2"/>
    <mergeCell ref="A2:A3"/>
    <mergeCell ref="B2:B3"/>
    <mergeCell ref="C2:F2"/>
    <mergeCell ref="G2:J2"/>
  </mergeCells>
  <pageMargins left="0.7" right="0.7" top="0.75" bottom="0.75" header="0.3" footer="0.3"/>
  <pageSetup paperSize="9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topLeftCell="C10" workbookViewId="0">
      <selection activeCell="J75" sqref="J75"/>
    </sheetView>
  </sheetViews>
  <sheetFormatPr defaultRowHeight="15"/>
  <cols>
    <col min="2" max="2" width="34.5703125" customWidth="1"/>
    <col min="3" max="3" width="17.5703125" bestFit="1" customWidth="1"/>
    <col min="4" max="4" width="11.7109375" bestFit="1" customWidth="1"/>
    <col min="5" max="5" width="18.85546875" bestFit="1" customWidth="1"/>
    <col min="6" max="6" width="28.28515625" bestFit="1" customWidth="1"/>
    <col min="7" max="7" width="21.28515625" customWidth="1"/>
    <col min="8" max="8" width="24.28515625" bestFit="1" customWidth="1"/>
    <col min="9" max="9" width="27.42578125" bestFit="1" customWidth="1"/>
    <col min="10" max="10" width="23.7109375" bestFit="1" customWidth="1"/>
  </cols>
  <sheetData>
    <row r="1" spans="1:10" ht="26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02" customHeight="1">
      <c r="A3" s="2" t="s">
        <v>31</v>
      </c>
      <c r="B3" s="2" t="s">
        <v>47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49</v>
      </c>
      <c r="H3" s="2" t="s">
        <v>36</v>
      </c>
      <c r="I3" s="2" t="s">
        <v>37</v>
      </c>
      <c r="J3" s="2" t="s">
        <v>38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>
      <c r="A5" s="6"/>
      <c r="B5" s="2" t="s">
        <v>7</v>
      </c>
      <c r="C5" s="2"/>
      <c r="D5" s="2"/>
      <c r="E5" s="2"/>
      <c r="F5" s="2"/>
      <c r="G5" s="2"/>
      <c r="H5" s="2"/>
      <c r="I5" s="2"/>
      <c r="J5" s="2"/>
    </row>
    <row r="6" spans="1:10">
      <c r="A6" s="6"/>
      <c r="B6" s="2" t="s">
        <v>39</v>
      </c>
      <c r="C6" s="2" t="s">
        <v>40</v>
      </c>
      <c r="D6" s="2">
        <v>2</v>
      </c>
      <c r="E6" s="2">
        <v>736680</v>
      </c>
      <c r="F6" s="2">
        <v>98327</v>
      </c>
      <c r="G6" s="2">
        <v>280000</v>
      </c>
      <c r="H6" s="2">
        <v>54686</v>
      </c>
      <c r="I6" s="2">
        <v>90000</v>
      </c>
      <c r="J6" s="2">
        <v>268353</v>
      </c>
    </row>
    <row r="7" spans="1:10">
      <c r="A7" s="6"/>
      <c r="B7" s="2"/>
      <c r="C7" s="2" t="s">
        <v>41</v>
      </c>
      <c r="D7" s="2">
        <v>2</v>
      </c>
      <c r="E7" s="2">
        <v>355491</v>
      </c>
      <c r="F7" s="2">
        <v>62648</v>
      </c>
      <c r="G7" s="2">
        <v>80000</v>
      </c>
      <c r="H7" s="2">
        <v>29261</v>
      </c>
      <c r="I7" s="2">
        <v>85000</v>
      </c>
      <c r="J7" s="2">
        <v>127843</v>
      </c>
    </row>
    <row r="8" spans="1:10">
      <c r="A8" s="6"/>
      <c r="B8" s="2"/>
      <c r="C8" s="2" t="s">
        <v>42</v>
      </c>
      <c r="D8" s="2">
        <v>11</v>
      </c>
      <c r="E8" s="2">
        <v>163753</v>
      </c>
      <c r="F8" s="2">
        <v>12057</v>
      </c>
      <c r="G8" s="2">
        <v>89600</v>
      </c>
      <c r="H8" s="2">
        <v>6687</v>
      </c>
      <c r="I8" s="2">
        <v>2908</v>
      </c>
      <c r="J8" s="2">
        <v>59874</v>
      </c>
    </row>
    <row r="9" spans="1:10">
      <c r="A9" s="6"/>
      <c r="B9" s="2"/>
      <c r="C9" s="2" t="s">
        <v>43</v>
      </c>
      <c r="D9" s="2">
        <v>1</v>
      </c>
      <c r="E9" s="2">
        <v>22474</v>
      </c>
      <c r="F9" s="2">
        <v>3966</v>
      </c>
      <c r="G9" s="2">
        <v>15000</v>
      </c>
      <c r="H9" s="2"/>
      <c r="I9" s="2">
        <v>3508</v>
      </c>
      <c r="J9" s="2"/>
    </row>
    <row r="10" spans="1:10" ht="24" customHeight="1">
      <c r="A10" s="6"/>
      <c r="B10" s="2"/>
      <c r="C10" s="2" t="s">
        <v>44</v>
      </c>
      <c r="D10" s="2">
        <v>1</v>
      </c>
      <c r="E10" s="3">
        <v>51450</v>
      </c>
      <c r="F10" s="2"/>
      <c r="G10" s="2">
        <v>10000</v>
      </c>
      <c r="H10" s="2"/>
      <c r="I10" s="2"/>
      <c r="J10" s="2">
        <v>41450</v>
      </c>
    </row>
    <row r="11" spans="1:10" ht="24" customHeight="1">
      <c r="A11" s="6"/>
      <c r="B11" s="2"/>
      <c r="C11" s="2" t="s">
        <v>54</v>
      </c>
      <c r="D11" s="3">
        <v>1</v>
      </c>
      <c r="E11" s="3">
        <v>466200</v>
      </c>
      <c r="F11" s="2"/>
      <c r="G11" s="2">
        <v>100000</v>
      </c>
      <c r="H11" s="2"/>
      <c r="I11" s="2"/>
      <c r="J11" s="2">
        <v>366200</v>
      </c>
    </row>
    <row r="12" spans="1:10">
      <c r="A12" s="6"/>
      <c r="B12" s="2"/>
      <c r="C12" s="8" t="s">
        <v>45</v>
      </c>
      <c r="D12" s="8">
        <f>SUM(D6:D11)</f>
        <v>18</v>
      </c>
      <c r="E12" s="8">
        <f t="shared" ref="E12:J12" si="0">SUM(E6:E11)</f>
        <v>1796048</v>
      </c>
      <c r="F12" s="8">
        <f t="shared" si="0"/>
        <v>176998</v>
      </c>
      <c r="G12" s="8">
        <f t="shared" si="0"/>
        <v>574600</v>
      </c>
      <c r="H12" s="8">
        <f t="shared" si="0"/>
        <v>90634</v>
      </c>
      <c r="I12" s="8">
        <f t="shared" si="0"/>
        <v>181416</v>
      </c>
      <c r="J12" s="8">
        <f t="shared" si="0"/>
        <v>863720</v>
      </c>
    </row>
    <row r="13" spans="1:10">
      <c r="A13" s="6"/>
      <c r="B13" s="2" t="s">
        <v>46</v>
      </c>
      <c r="C13" s="2" t="s">
        <v>40</v>
      </c>
      <c r="D13" s="2">
        <v>1</v>
      </c>
      <c r="E13" s="2">
        <v>167026</v>
      </c>
      <c r="F13" s="2">
        <v>0</v>
      </c>
      <c r="G13" s="2">
        <v>86000</v>
      </c>
      <c r="H13" s="2">
        <v>14887</v>
      </c>
      <c r="I13" s="2"/>
      <c r="J13" s="2">
        <v>81026</v>
      </c>
    </row>
    <row r="14" spans="1:10">
      <c r="A14" s="6"/>
      <c r="B14" s="2"/>
      <c r="C14" s="8" t="s">
        <v>48</v>
      </c>
      <c r="D14" s="8">
        <f>SUM(D12:D13)</f>
        <v>19</v>
      </c>
      <c r="E14" s="8">
        <f>SUM(E12:E13)</f>
        <v>1963074</v>
      </c>
      <c r="F14" s="8">
        <f t="shared" ref="F14:J14" si="1">SUM(F12:F13)</f>
        <v>176998</v>
      </c>
      <c r="G14" s="8">
        <f t="shared" si="1"/>
        <v>660600</v>
      </c>
      <c r="H14" s="8">
        <f t="shared" si="1"/>
        <v>105521</v>
      </c>
      <c r="I14" s="8">
        <f t="shared" si="1"/>
        <v>181416</v>
      </c>
      <c r="J14" s="8">
        <f t="shared" si="1"/>
        <v>944746</v>
      </c>
    </row>
    <row r="15" spans="1:10">
      <c r="A15" s="6"/>
      <c r="B15" s="2" t="s">
        <v>12</v>
      </c>
      <c r="C15" s="2"/>
      <c r="D15" s="2"/>
      <c r="E15" s="2"/>
      <c r="F15" s="2"/>
      <c r="G15" s="2"/>
      <c r="H15" s="2"/>
      <c r="I15" s="2"/>
      <c r="J15" s="2"/>
    </row>
    <row r="16" spans="1:10">
      <c r="A16" s="6"/>
      <c r="B16" s="2" t="s">
        <v>39</v>
      </c>
      <c r="C16" s="2" t="s">
        <v>40</v>
      </c>
      <c r="D16" s="2">
        <v>8</v>
      </c>
      <c r="E16" s="2">
        <v>2700279</v>
      </c>
      <c r="F16" s="2">
        <v>378753</v>
      </c>
      <c r="G16" s="2">
        <v>977000</v>
      </c>
      <c r="H16" s="2">
        <v>151822</v>
      </c>
      <c r="I16" s="2"/>
      <c r="J16" s="2">
        <v>1344526</v>
      </c>
    </row>
    <row r="17" spans="1:10">
      <c r="A17" s="6"/>
      <c r="B17" s="2"/>
      <c r="C17" s="2" t="s">
        <v>41</v>
      </c>
      <c r="D17" s="2">
        <v>3</v>
      </c>
      <c r="E17" s="2">
        <v>113711</v>
      </c>
      <c r="F17" s="2">
        <v>19721</v>
      </c>
      <c r="G17" s="2">
        <v>55000</v>
      </c>
      <c r="H17" s="2">
        <v>7013</v>
      </c>
      <c r="I17" s="2"/>
      <c r="J17" s="2">
        <v>39328</v>
      </c>
    </row>
    <row r="18" spans="1:10">
      <c r="A18" s="6"/>
      <c r="B18" s="2"/>
      <c r="C18" s="8" t="s">
        <v>45</v>
      </c>
      <c r="D18" s="8">
        <f>SUM(D16:D17)</f>
        <v>11</v>
      </c>
      <c r="E18" s="8">
        <f t="shared" ref="E18:J18" si="2">SUM(E16:E17)</f>
        <v>2813990</v>
      </c>
      <c r="F18" s="8">
        <f t="shared" si="2"/>
        <v>398474</v>
      </c>
      <c r="G18" s="8">
        <f t="shared" si="2"/>
        <v>1032000</v>
      </c>
      <c r="H18" s="8">
        <f t="shared" si="2"/>
        <v>158835</v>
      </c>
      <c r="I18" s="8">
        <f t="shared" si="2"/>
        <v>0</v>
      </c>
      <c r="J18" s="8">
        <f t="shared" si="2"/>
        <v>1383854</v>
      </c>
    </row>
    <row r="19" spans="1:10">
      <c r="A19" s="6"/>
      <c r="B19" s="2" t="s">
        <v>46</v>
      </c>
      <c r="C19" s="2" t="s">
        <v>40</v>
      </c>
      <c r="D19" s="2">
        <v>12</v>
      </c>
      <c r="E19" s="2">
        <v>1379123</v>
      </c>
      <c r="F19" s="2">
        <v>374922</v>
      </c>
      <c r="G19" s="2">
        <v>63550</v>
      </c>
      <c r="H19" s="2">
        <v>25472</v>
      </c>
      <c r="I19" s="2"/>
      <c r="J19" s="2">
        <v>352960</v>
      </c>
    </row>
    <row r="20" spans="1:10">
      <c r="A20" s="6"/>
      <c r="B20" s="2"/>
      <c r="C20" s="2" t="s">
        <v>41</v>
      </c>
      <c r="D20" s="2">
        <v>4</v>
      </c>
      <c r="E20" s="2">
        <v>114619.8</v>
      </c>
      <c r="F20" s="2">
        <v>5348</v>
      </c>
      <c r="G20" s="2">
        <v>30000</v>
      </c>
      <c r="H20" s="2">
        <v>4150</v>
      </c>
      <c r="I20" s="2"/>
      <c r="J20" s="2">
        <v>79271.8</v>
      </c>
    </row>
    <row r="21" spans="1:10">
      <c r="A21" s="6"/>
      <c r="B21" s="2"/>
      <c r="C21" s="8" t="s">
        <v>45</v>
      </c>
      <c r="D21" s="8">
        <f>SUM(D19:D20)</f>
        <v>16</v>
      </c>
      <c r="E21" s="8">
        <f t="shared" ref="E21:J21" si="3">SUM(E19:E20)</f>
        <v>1493742.8</v>
      </c>
      <c r="F21" s="8">
        <f t="shared" si="3"/>
        <v>380270</v>
      </c>
      <c r="G21" s="8">
        <f t="shared" si="3"/>
        <v>93550</v>
      </c>
      <c r="H21" s="8">
        <f t="shared" si="3"/>
        <v>29622</v>
      </c>
      <c r="I21" s="8">
        <f t="shared" si="3"/>
        <v>0</v>
      </c>
      <c r="J21" s="8">
        <f t="shared" si="3"/>
        <v>432231.8</v>
      </c>
    </row>
    <row r="22" spans="1:10">
      <c r="A22" s="6"/>
      <c r="B22" s="2"/>
      <c r="C22" s="8" t="s">
        <v>48</v>
      </c>
      <c r="D22" s="8">
        <f>D21+D18</f>
        <v>27</v>
      </c>
      <c r="E22" s="8">
        <f t="shared" ref="E22:J22" si="4">E21+E18</f>
        <v>4307732.8</v>
      </c>
      <c r="F22" s="8">
        <f t="shared" si="4"/>
        <v>778744</v>
      </c>
      <c r="G22" s="8">
        <f t="shared" si="4"/>
        <v>1125550</v>
      </c>
      <c r="H22" s="8">
        <f t="shared" si="4"/>
        <v>188457</v>
      </c>
      <c r="I22" s="8">
        <f t="shared" si="4"/>
        <v>0</v>
      </c>
      <c r="J22" s="8">
        <f t="shared" si="4"/>
        <v>1816085.8</v>
      </c>
    </row>
    <row r="23" spans="1:10">
      <c r="A23" s="6"/>
      <c r="B23" s="2" t="s">
        <v>8</v>
      </c>
      <c r="C23" s="2"/>
      <c r="D23" s="2"/>
      <c r="E23" s="2"/>
      <c r="F23" s="2"/>
      <c r="G23" s="2"/>
      <c r="H23" s="2"/>
      <c r="I23" s="2"/>
      <c r="J23" s="2"/>
    </row>
    <row r="24" spans="1:10">
      <c r="A24" s="6"/>
      <c r="B24" s="2" t="s">
        <v>39</v>
      </c>
      <c r="C24" s="2" t="s">
        <v>40</v>
      </c>
      <c r="D24" s="2">
        <v>4</v>
      </c>
      <c r="E24" s="2">
        <v>1119273.0560000001</v>
      </c>
      <c r="F24" s="2">
        <v>210598.867</v>
      </c>
      <c r="G24" s="2">
        <v>424200</v>
      </c>
      <c r="H24" s="2">
        <v>60862.021999999997</v>
      </c>
      <c r="I24" s="2"/>
      <c r="J24" s="15">
        <v>423612.16700000002</v>
      </c>
    </row>
    <row r="25" spans="1:10">
      <c r="A25" s="6"/>
      <c r="B25" s="2"/>
      <c r="C25" s="2" t="s">
        <v>41</v>
      </c>
      <c r="D25" s="2">
        <v>6</v>
      </c>
      <c r="E25" s="2">
        <v>9105.77</v>
      </c>
      <c r="F25" s="2">
        <v>5613.26</v>
      </c>
      <c r="G25" s="2">
        <v>14500</v>
      </c>
      <c r="H25" s="15"/>
      <c r="I25" s="15"/>
      <c r="J25" s="15"/>
    </row>
    <row r="26" spans="1:10">
      <c r="A26" s="6"/>
      <c r="B26" s="2"/>
      <c r="C26" s="8" t="s">
        <v>45</v>
      </c>
      <c r="D26" s="8">
        <f>SUM(D24:D25)</f>
        <v>10</v>
      </c>
      <c r="E26" s="8">
        <f t="shared" ref="E26" si="5">SUM(E24:E25)</f>
        <v>1128378.8260000001</v>
      </c>
      <c r="F26" s="8">
        <f t="shared" ref="F26" si="6">SUM(F24:F25)</f>
        <v>216212.12700000001</v>
      </c>
      <c r="G26" s="8">
        <f t="shared" ref="G26" si="7">SUM(G24:G25)</f>
        <v>438700</v>
      </c>
      <c r="H26" s="8">
        <f t="shared" ref="H26" si="8">SUM(H24:H25)</f>
        <v>60862.021999999997</v>
      </c>
      <c r="I26" s="8">
        <f t="shared" ref="I26" si="9">SUM(I24:I25)</f>
        <v>0</v>
      </c>
      <c r="J26" s="8">
        <f t="shared" ref="J26" si="10">SUM(J24:J25)</f>
        <v>423612.16700000002</v>
      </c>
    </row>
    <row r="27" spans="1:10">
      <c r="A27" s="6"/>
      <c r="B27" s="2" t="s">
        <v>46</v>
      </c>
      <c r="C27" s="2" t="s">
        <v>40</v>
      </c>
      <c r="D27" s="2">
        <v>18</v>
      </c>
      <c r="E27" s="2">
        <v>545110.27560000005</v>
      </c>
      <c r="F27" s="2">
        <v>159673.44639999999</v>
      </c>
      <c r="G27" s="2">
        <v>89090</v>
      </c>
      <c r="H27" s="2">
        <v>41903.332999999999</v>
      </c>
      <c r="I27" s="2"/>
      <c r="J27" s="2">
        <v>277909.36</v>
      </c>
    </row>
    <row r="28" spans="1:10">
      <c r="A28" s="6"/>
      <c r="B28" s="2"/>
      <c r="C28" s="2" t="s">
        <v>41</v>
      </c>
      <c r="D28" s="2">
        <v>11</v>
      </c>
      <c r="E28" s="2">
        <v>425735.56</v>
      </c>
      <c r="F28" s="2">
        <v>108815.643</v>
      </c>
      <c r="G28" s="2">
        <v>80000</v>
      </c>
      <c r="H28" s="2">
        <v>7362.1620000000003</v>
      </c>
      <c r="I28" s="2"/>
      <c r="J28" s="2">
        <v>336638.51400000002</v>
      </c>
    </row>
    <row r="29" spans="1:10">
      <c r="A29" s="6"/>
      <c r="B29" s="2"/>
      <c r="C29" s="8" t="s">
        <v>45</v>
      </c>
      <c r="D29" s="8">
        <f>SUM(D27:D28)</f>
        <v>29</v>
      </c>
      <c r="E29" s="8">
        <f t="shared" ref="E29:J29" si="11">SUM(E27:E28)</f>
        <v>970845.83560000011</v>
      </c>
      <c r="F29" s="8">
        <f t="shared" si="11"/>
        <v>268489.0894</v>
      </c>
      <c r="G29" s="8">
        <f t="shared" si="11"/>
        <v>169090</v>
      </c>
      <c r="H29" s="8">
        <f t="shared" si="11"/>
        <v>49265.494999999995</v>
      </c>
      <c r="I29" s="8">
        <f t="shared" si="11"/>
        <v>0</v>
      </c>
      <c r="J29" s="8">
        <f t="shared" si="11"/>
        <v>614547.87400000007</v>
      </c>
    </row>
    <row r="30" spans="1:10">
      <c r="A30" s="6"/>
      <c r="B30" s="2"/>
      <c r="C30" s="8" t="s">
        <v>48</v>
      </c>
      <c r="D30" s="8">
        <f>D29+D26</f>
        <v>39</v>
      </c>
      <c r="E30" s="8">
        <f t="shared" ref="E30:J30" si="12">E29+E26</f>
        <v>2099224.6616000002</v>
      </c>
      <c r="F30" s="8">
        <f t="shared" si="12"/>
        <v>484701.21640000003</v>
      </c>
      <c r="G30" s="8">
        <f t="shared" si="12"/>
        <v>607790</v>
      </c>
      <c r="H30" s="8">
        <f t="shared" si="12"/>
        <v>110127.51699999999</v>
      </c>
      <c r="I30" s="8">
        <f t="shared" si="12"/>
        <v>0</v>
      </c>
      <c r="J30" s="8">
        <f t="shared" si="12"/>
        <v>1038160.0410000001</v>
      </c>
    </row>
    <row r="31" spans="1:10">
      <c r="A31" s="6"/>
      <c r="B31" s="2" t="s">
        <v>9</v>
      </c>
      <c r="C31" s="2"/>
      <c r="D31" s="2"/>
      <c r="E31" s="2"/>
      <c r="F31" s="2"/>
      <c r="G31" s="2"/>
      <c r="H31" s="2"/>
      <c r="I31" s="2"/>
      <c r="J31" s="2"/>
    </row>
    <row r="32" spans="1:10">
      <c r="A32" s="6"/>
      <c r="B32" s="2" t="s">
        <v>39</v>
      </c>
      <c r="C32" s="2" t="s">
        <v>40</v>
      </c>
      <c r="D32" s="2">
        <v>2</v>
      </c>
      <c r="E32" s="2">
        <v>524055.09</v>
      </c>
      <c r="F32" s="2">
        <v>146313.32</v>
      </c>
      <c r="G32" s="2">
        <v>160000</v>
      </c>
      <c r="H32" s="2">
        <v>17959.27</v>
      </c>
      <c r="I32" s="2"/>
      <c r="J32" s="2">
        <v>206181</v>
      </c>
    </row>
    <row r="33" spans="1:10">
      <c r="A33" s="6"/>
      <c r="B33" s="2"/>
      <c r="C33" s="2" t="s">
        <v>41</v>
      </c>
      <c r="D33" s="2">
        <v>6</v>
      </c>
      <c r="E33" s="2">
        <v>164461.95000000001</v>
      </c>
      <c r="F33" s="2">
        <v>25971.95</v>
      </c>
      <c r="G33" s="2">
        <v>60500</v>
      </c>
      <c r="H33" s="2">
        <v>17306.73</v>
      </c>
      <c r="I33" s="2"/>
      <c r="J33" s="2">
        <v>152865</v>
      </c>
    </row>
    <row r="34" spans="1:10">
      <c r="A34" s="6"/>
      <c r="B34" s="2"/>
      <c r="C34" s="8" t="s">
        <v>45</v>
      </c>
      <c r="D34" s="8">
        <f>SUM(D32:D33)</f>
        <v>8</v>
      </c>
      <c r="E34" s="8">
        <f t="shared" ref="E34:J34" si="13">SUM(E32:E33)</f>
        <v>688517.04</v>
      </c>
      <c r="F34" s="8">
        <f t="shared" si="13"/>
        <v>172285.27000000002</v>
      </c>
      <c r="G34" s="8">
        <f t="shared" si="13"/>
        <v>220500</v>
      </c>
      <c r="H34" s="8">
        <f t="shared" si="13"/>
        <v>35266</v>
      </c>
      <c r="I34" s="8">
        <f t="shared" si="13"/>
        <v>0</v>
      </c>
      <c r="J34" s="8">
        <f t="shared" si="13"/>
        <v>359046</v>
      </c>
    </row>
    <row r="35" spans="1:10">
      <c r="A35" s="6"/>
      <c r="B35" s="2" t="s">
        <v>46</v>
      </c>
      <c r="C35" s="2" t="s">
        <v>40</v>
      </c>
      <c r="D35" s="2">
        <v>1</v>
      </c>
      <c r="E35" s="2">
        <v>160062</v>
      </c>
      <c r="F35" s="2">
        <v>339854.33</v>
      </c>
      <c r="G35" s="2">
        <v>106955</v>
      </c>
      <c r="H35" s="2">
        <v>50603</v>
      </c>
      <c r="I35" s="2"/>
      <c r="J35" s="2">
        <v>36977.72</v>
      </c>
    </row>
    <row r="36" spans="1:10">
      <c r="A36" s="6"/>
      <c r="B36" s="2"/>
      <c r="C36" s="2" t="s">
        <v>41</v>
      </c>
      <c r="D36" s="2">
        <v>6</v>
      </c>
      <c r="E36" s="2">
        <v>197106.45</v>
      </c>
      <c r="F36" s="2">
        <v>138273.34</v>
      </c>
      <c r="G36" s="2">
        <v>40000</v>
      </c>
      <c r="H36" s="2">
        <v>2884</v>
      </c>
      <c r="I36" s="2"/>
      <c r="J36" s="2">
        <v>14800</v>
      </c>
    </row>
    <row r="37" spans="1:10">
      <c r="A37" s="6"/>
      <c r="B37" s="2"/>
      <c r="C37" s="8" t="s">
        <v>45</v>
      </c>
      <c r="D37" s="8">
        <f>SUM(D35:D36)</f>
        <v>7</v>
      </c>
      <c r="E37" s="8">
        <f t="shared" ref="E37:J37" si="14">SUM(E35:E36)</f>
        <v>357168.45</v>
      </c>
      <c r="F37" s="8">
        <f t="shared" si="14"/>
        <v>478127.67000000004</v>
      </c>
      <c r="G37" s="8">
        <f t="shared" si="14"/>
        <v>146955</v>
      </c>
      <c r="H37" s="8">
        <f t="shared" si="14"/>
        <v>53487</v>
      </c>
      <c r="I37" s="8">
        <f t="shared" si="14"/>
        <v>0</v>
      </c>
      <c r="J37" s="8">
        <f t="shared" si="14"/>
        <v>51777.72</v>
      </c>
    </row>
    <row r="38" spans="1:10">
      <c r="A38" s="6"/>
      <c r="B38" s="2"/>
      <c r="C38" s="8" t="s">
        <v>48</v>
      </c>
      <c r="D38" s="8">
        <f>D37+D34</f>
        <v>15</v>
      </c>
      <c r="E38" s="8">
        <f t="shared" ref="E38:J38" si="15">E37+E34</f>
        <v>1045685.49</v>
      </c>
      <c r="F38" s="8">
        <f t="shared" si="15"/>
        <v>650412.94000000006</v>
      </c>
      <c r="G38" s="8">
        <f t="shared" si="15"/>
        <v>367455</v>
      </c>
      <c r="H38" s="8">
        <f t="shared" si="15"/>
        <v>88753</v>
      </c>
      <c r="I38" s="8">
        <f t="shared" si="15"/>
        <v>0</v>
      </c>
      <c r="J38" s="8">
        <f t="shared" si="15"/>
        <v>410823.72</v>
      </c>
    </row>
    <row r="39" spans="1:10">
      <c r="A39" s="6"/>
      <c r="B39" s="2" t="s">
        <v>10</v>
      </c>
      <c r="C39" s="2"/>
      <c r="D39" s="2"/>
      <c r="E39" s="2"/>
      <c r="F39" s="2"/>
      <c r="G39" s="2"/>
      <c r="H39" s="2"/>
      <c r="I39" s="2"/>
      <c r="J39" s="2"/>
    </row>
    <row r="40" spans="1:10">
      <c r="A40" s="6"/>
      <c r="B40" s="2" t="s">
        <v>39</v>
      </c>
      <c r="C40" s="2" t="s">
        <v>40</v>
      </c>
      <c r="D40" s="2">
        <v>6</v>
      </c>
      <c r="E40" s="2">
        <v>618264.1</v>
      </c>
      <c r="F40" s="2">
        <v>54505.29</v>
      </c>
      <c r="G40" s="2">
        <v>210000</v>
      </c>
      <c r="H40" s="2">
        <v>25042</v>
      </c>
      <c r="I40" s="2"/>
      <c r="J40" s="2">
        <v>353758.8</v>
      </c>
    </row>
    <row r="41" spans="1:10">
      <c r="A41" s="6"/>
      <c r="B41" s="2"/>
      <c r="C41" s="2" t="s">
        <v>41</v>
      </c>
      <c r="D41" s="2">
        <v>9</v>
      </c>
      <c r="E41" s="2">
        <v>212900.2</v>
      </c>
      <c r="F41" s="2">
        <v>65446.58</v>
      </c>
      <c r="G41" s="2">
        <v>65000</v>
      </c>
      <c r="H41" s="2">
        <v>9162.25</v>
      </c>
      <c r="I41" s="2"/>
      <c r="J41" s="2">
        <v>82453.62</v>
      </c>
    </row>
    <row r="42" spans="1:10">
      <c r="A42" s="6"/>
      <c r="B42" s="2"/>
      <c r="C42" s="8" t="s">
        <v>45</v>
      </c>
      <c r="D42" s="8">
        <f>SUM(D40:D41)</f>
        <v>15</v>
      </c>
      <c r="E42" s="8">
        <f t="shared" ref="E42:J42" si="16">SUM(E40:E41)</f>
        <v>831164.3</v>
      </c>
      <c r="F42" s="8">
        <f t="shared" si="16"/>
        <v>119951.87</v>
      </c>
      <c r="G42" s="8">
        <f t="shared" si="16"/>
        <v>275000</v>
      </c>
      <c r="H42" s="8">
        <f t="shared" si="16"/>
        <v>34204.25</v>
      </c>
      <c r="I42" s="8"/>
      <c r="J42" s="8">
        <f t="shared" si="16"/>
        <v>436212.42</v>
      </c>
    </row>
    <row r="43" spans="1:10">
      <c r="A43" s="6"/>
      <c r="B43" s="2" t="s">
        <v>46</v>
      </c>
      <c r="C43" s="2" t="s">
        <v>40</v>
      </c>
      <c r="D43" s="2">
        <v>2</v>
      </c>
      <c r="E43" s="2">
        <v>184882.3</v>
      </c>
      <c r="F43" s="2">
        <v>77650.89</v>
      </c>
      <c r="G43" s="2">
        <v>10000</v>
      </c>
      <c r="H43" s="2">
        <v>21255.68</v>
      </c>
      <c r="I43" s="2"/>
      <c r="J43" s="2">
        <v>97231.41</v>
      </c>
    </row>
    <row r="44" spans="1:10">
      <c r="A44" s="6"/>
      <c r="B44" s="2"/>
      <c r="C44" s="2" t="s">
        <v>41</v>
      </c>
      <c r="D44" s="2">
        <v>8</v>
      </c>
      <c r="E44" s="2">
        <v>473037.35</v>
      </c>
      <c r="F44" s="2">
        <v>110768.23</v>
      </c>
      <c r="G44" s="2">
        <v>106200</v>
      </c>
      <c r="H44" s="2">
        <v>16929.669999999998</v>
      </c>
      <c r="I44" s="2"/>
      <c r="J44" s="2">
        <v>256069.1</v>
      </c>
    </row>
    <row r="45" spans="1:10">
      <c r="A45" s="6"/>
      <c r="B45" s="2"/>
      <c r="C45" s="8" t="s">
        <v>45</v>
      </c>
      <c r="D45" s="8">
        <f>SUM(D43:D44)</f>
        <v>10</v>
      </c>
      <c r="E45" s="8">
        <f t="shared" ref="E45:J45" si="17">SUM(E43:E44)</f>
        <v>657919.64999999991</v>
      </c>
      <c r="F45" s="8">
        <f t="shared" si="17"/>
        <v>188419.12</v>
      </c>
      <c r="G45" s="8">
        <f t="shared" si="17"/>
        <v>116200</v>
      </c>
      <c r="H45" s="8">
        <f t="shared" si="17"/>
        <v>38185.35</v>
      </c>
      <c r="I45" s="8"/>
      <c r="J45" s="8">
        <f t="shared" si="17"/>
        <v>353300.51</v>
      </c>
    </row>
    <row r="46" spans="1:10">
      <c r="A46" s="6"/>
      <c r="B46" s="2"/>
      <c r="C46" s="8" t="s">
        <v>48</v>
      </c>
      <c r="D46" s="8">
        <f>D45+D42</f>
        <v>25</v>
      </c>
      <c r="E46" s="8">
        <f t="shared" ref="E46:J46" si="18">E45+E42</f>
        <v>1489083.95</v>
      </c>
      <c r="F46" s="8">
        <f t="shared" si="18"/>
        <v>308370.99</v>
      </c>
      <c r="G46" s="8">
        <f t="shared" si="18"/>
        <v>391200</v>
      </c>
      <c r="H46" s="8">
        <f t="shared" si="18"/>
        <v>72389.600000000006</v>
      </c>
      <c r="I46" s="8"/>
      <c r="J46" s="8">
        <f t="shared" si="18"/>
        <v>789512.92999999993</v>
      </c>
    </row>
    <row r="47" spans="1:10">
      <c r="A47" s="6"/>
      <c r="B47" s="2" t="s">
        <v>11</v>
      </c>
      <c r="C47" s="2"/>
      <c r="D47" s="2"/>
      <c r="E47" s="2"/>
      <c r="F47" s="2"/>
      <c r="G47" s="2"/>
      <c r="H47" s="2"/>
      <c r="I47" s="2"/>
      <c r="J47" s="2"/>
    </row>
    <row r="48" spans="1:10">
      <c r="A48" s="6"/>
      <c r="B48" s="2" t="s">
        <v>39</v>
      </c>
      <c r="C48" s="2" t="s">
        <v>40</v>
      </c>
      <c r="D48" s="2">
        <v>10</v>
      </c>
      <c r="E48" s="2">
        <v>1994835</v>
      </c>
      <c r="F48" s="2">
        <v>607951</v>
      </c>
      <c r="G48" s="2">
        <v>769200</v>
      </c>
      <c r="H48" s="2">
        <v>378213</v>
      </c>
      <c r="I48" s="2"/>
      <c r="J48" s="2">
        <v>884193</v>
      </c>
    </row>
    <row r="49" spans="1:10">
      <c r="A49" s="6"/>
      <c r="B49" s="2"/>
      <c r="C49" s="2" t="s">
        <v>41</v>
      </c>
      <c r="D49" s="2">
        <v>6</v>
      </c>
      <c r="E49" s="2">
        <v>402420</v>
      </c>
      <c r="F49" s="2">
        <v>35911</v>
      </c>
      <c r="G49" s="2">
        <v>80000</v>
      </c>
      <c r="H49" s="2">
        <v>15082</v>
      </c>
      <c r="I49" s="2"/>
      <c r="J49" s="2">
        <v>20000</v>
      </c>
    </row>
    <row r="50" spans="1:10">
      <c r="A50" s="6"/>
      <c r="B50" s="2"/>
      <c r="C50" s="8" t="s">
        <v>45</v>
      </c>
      <c r="D50" s="8">
        <f>SUM(D48:D49)</f>
        <v>16</v>
      </c>
      <c r="E50" s="8">
        <f t="shared" ref="E50:J50" si="19">SUM(E48:E49)</f>
        <v>2397255</v>
      </c>
      <c r="F50" s="8">
        <f t="shared" si="19"/>
        <v>643862</v>
      </c>
      <c r="G50" s="8">
        <f t="shared" si="19"/>
        <v>849200</v>
      </c>
      <c r="H50" s="8">
        <f t="shared" si="19"/>
        <v>393295</v>
      </c>
      <c r="I50" s="8">
        <f t="shared" si="19"/>
        <v>0</v>
      </c>
      <c r="J50" s="8">
        <f t="shared" si="19"/>
        <v>904193</v>
      </c>
    </row>
    <row r="51" spans="1:10">
      <c r="A51" s="6"/>
      <c r="B51" s="2" t="s">
        <v>46</v>
      </c>
      <c r="C51" s="2" t="s">
        <v>40</v>
      </c>
      <c r="D51" s="2">
        <v>5</v>
      </c>
      <c r="E51" s="2">
        <v>267907</v>
      </c>
      <c r="F51" s="2">
        <v>33778</v>
      </c>
      <c r="G51" s="2">
        <v>30000</v>
      </c>
      <c r="H51" s="2">
        <v>5000</v>
      </c>
      <c r="I51" s="2"/>
      <c r="J51" s="2">
        <v>204129</v>
      </c>
    </row>
    <row r="52" spans="1:10">
      <c r="A52" s="6"/>
      <c r="B52" s="2"/>
      <c r="C52" s="2" t="s">
        <v>41</v>
      </c>
      <c r="D52" s="2">
        <v>5</v>
      </c>
      <c r="E52" s="2">
        <v>267907</v>
      </c>
      <c r="F52" s="2">
        <v>33778</v>
      </c>
      <c r="G52" s="2">
        <v>30000</v>
      </c>
      <c r="H52" s="2">
        <v>5000</v>
      </c>
      <c r="I52" s="2"/>
      <c r="J52" s="2">
        <v>204129</v>
      </c>
    </row>
    <row r="53" spans="1:10">
      <c r="A53" s="6"/>
      <c r="B53" s="2"/>
      <c r="C53" s="8" t="s">
        <v>45</v>
      </c>
      <c r="D53" s="8">
        <f>SUM(D51:D52)</f>
        <v>10</v>
      </c>
      <c r="E53" s="8">
        <f t="shared" ref="E53:J53" si="20">SUM(E51:E52)</f>
        <v>535814</v>
      </c>
      <c r="F53" s="8">
        <f t="shared" si="20"/>
        <v>67556</v>
      </c>
      <c r="G53" s="8">
        <f t="shared" si="20"/>
        <v>60000</v>
      </c>
      <c r="H53" s="8">
        <f t="shared" si="20"/>
        <v>10000</v>
      </c>
      <c r="I53" s="8"/>
      <c r="J53" s="8">
        <f t="shared" si="20"/>
        <v>408258</v>
      </c>
    </row>
    <row r="54" spans="1:10">
      <c r="A54" s="6"/>
      <c r="B54" s="2"/>
      <c r="C54" s="8" t="s">
        <v>48</v>
      </c>
      <c r="D54" s="8">
        <f>D53+D50</f>
        <v>26</v>
      </c>
      <c r="E54" s="8">
        <f t="shared" ref="E54:J54" si="21">E53+E50</f>
        <v>2933069</v>
      </c>
      <c r="F54" s="8">
        <f t="shared" si="21"/>
        <v>711418</v>
      </c>
      <c r="G54" s="8">
        <f t="shared" si="21"/>
        <v>909200</v>
      </c>
      <c r="H54" s="8">
        <f t="shared" si="21"/>
        <v>403295</v>
      </c>
      <c r="I54" s="8">
        <f t="shared" si="21"/>
        <v>0</v>
      </c>
      <c r="J54" s="8">
        <f t="shared" si="21"/>
        <v>1312451</v>
      </c>
    </row>
    <row r="55" spans="1:10">
      <c r="A55" s="6"/>
      <c r="B55" s="2" t="s">
        <v>13</v>
      </c>
      <c r="C55" s="2"/>
      <c r="D55" s="2"/>
      <c r="E55" s="2"/>
      <c r="F55" s="2"/>
      <c r="G55" s="2"/>
      <c r="H55" s="2"/>
      <c r="I55" s="2"/>
      <c r="J55" s="2"/>
    </row>
    <row r="56" spans="1:10">
      <c r="A56" s="6"/>
      <c r="B56" s="2" t="s">
        <v>39</v>
      </c>
      <c r="C56" s="2" t="s">
        <v>40</v>
      </c>
      <c r="D56" s="2">
        <v>8</v>
      </c>
      <c r="E56" s="2">
        <v>1760874</v>
      </c>
      <c r="F56" s="2">
        <v>224552</v>
      </c>
      <c r="G56" s="2">
        <v>390000</v>
      </c>
      <c r="H56" s="2">
        <v>202578</v>
      </c>
      <c r="I56" s="2"/>
      <c r="J56" s="2">
        <v>320000</v>
      </c>
    </row>
    <row r="57" spans="1:10">
      <c r="A57" s="6"/>
      <c r="B57" s="2"/>
      <c r="C57" s="2" t="s">
        <v>41</v>
      </c>
      <c r="D57" s="2">
        <v>5</v>
      </c>
      <c r="E57" s="2">
        <v>222368</v>
      </c>
      <c r="F57" s="2">
        <v>11279</v>
      </c>
      <c r="G57" s="2">
        <v>70000</v>
      </c>
      <c r="H57" s="2">
        <v>15257</v>
      </c>
      <c r="I57" s="2"/>
      <c r="J57" s="2">
        <v>75000</v>
      </c>
    </row>
    <row r="58" spans="1:10">
      <c r="A58" s="6"/>
      <c r="B58" s="2"/>
      <c r="C58" s="8" t="s">
        <v>45</v>
      </c>
      <c r="D58" s="8">
        <f>SUM(D56:D57)</f>
        <v>13</v>
      </c>
      <c r="E58" s="8">
        <f t="shared" ref="E58:J58" si="22">SUM(E56:E57)</f>
        <v>1983242</v>
      </c>
      <c r="F58" s="8">
        <f t="shared" si="22"/>
        <v>235831</v>
      </c>
      <c r="G58" s="8">
        <f t="shared" si="22"/>
        <v>460000</v>
      </c>
      <c r="H58" s="8">
        <f t="shared" si="22"/>
        <v>217835</v>
      </c>
      <c r="I58" s="8">
        <f t="shared" si="22"/>
        <v>0</v>
      </c>
      <c r="J58" s="8">
        <f t="shared" si="22"/>
        <v>395000</v>
      </c>
    </row>
    <row r="59" spans="1:10">
      <c r="A59" s="6"/>
      <c r="B59" s="2" t="s">
        <v>46</v>
      </c>
      <c r="C59" s="2" t="s">
        <v>40</v>
      </c>
      <c r="D59" s="2">
        <v>1</v>
      </c>
      <c r="E59" s="2">
        <v>193591</v>
      </c>
      <c r="F59" s="2">
        <v>117442</v>
      </c>
      <c r="G59" s="2">
        <v>4000</v>
      </c>
      <c r="H59" s="2">
        <v>0</v>
      </c>
      <c r="I59" s="2"/>
      <c r="J59" s="2">
        <v>72100</v>
      </c>
    </row>
    <row r="60" spans="1:10">
      <c r="A60" s="6"/>
      <c r="B60" s="2"/>
      <c r="C60" s="2" t="s">
        <v>41</v>
      </c>
      <c r="D60" s="2">
        <v>4</v>
      </c>
      <c r="E60" s="2">
        <v>113899</v>
      </c>
      <c r="F60" s="2">
        <v>80011</v>
      </c>
      <c r="G60" s="2">
        <v>24000</v>
      </c>
      <c r="H60" s="2">
        <v>14613</v>
      </c>
      <c r="I60" s="2"/>
      <c r="J60" s="2">
        <v>31208</v>
      </c>
    </row>
    <row r="61" spans="1:10">
      <c r="A61" s="6"/>
      <c r="B61" s="2"/>
      <c r="C61" s="8" t="s">
        <v>45</v>
      </c>
      <c r="D61" s="8">
        <f>SUM(D59:D60)</f>
        <v>5</v>
      </c>
      <c r="E61" s="8">
        <f t="shared" ref="E61:J61" si="23">SUM(E59:E60)</f>
        <v>307490</v>
      </c>
      <c r="F61" s="8">
        <f t="shared" si="23"/>
        <v>197453</v>
      </c>
      <c r="G61" s="8">
        <f t="shared" si="23"/>
        <v>28000</v>
      </c>
      <c r="H61" s="8">
        <f t="shared" si="23"/>
        <v>14613</v>
      </c>
      <c r="I61" s="8">
        <f t="shared" si="23"/>
        <v>0</v>
      </c>
      <c r="J61" s="8">
        <f t="shared" si="23"/>
        <v>103308</v>
      </c>
    </row>
    <row r="62" spans="1:10">
      <c r="A62" s="6"/>
      <c r="B62" s="2"/>
      <c r="C62" s="8" t="s">
        <v>48</v>
      </c>
      <c r="D62" s="8">
        <f>D61+D58</f>
        <v>18</v>
      </c>
      <c r="E62" s="8">
        <f t="shared" ref="E62:J62" si="24">E61+E58</f>
        <v>2290732</v>
      </c>
      <c r="F62" s="8">
        <f t="shared" si="24"/>
        <v>433284</v>
      </c>
      <c r="G62" s="8">
        <f t="shared" si="24"/>
        <v>488000</v>
      </c>
      <c r="H62" s="8">
        <f t="shared" si="24"/>
        <v>232448</v>
      </c>
      <c r="I62" s="8">
        <f t="shared" si="24"/>
        <v>0</v>
      </c>
      <c r="J62" s="8">
        <f t="shared" si="24"/>
        <v>498308</v>
      </c>
    </row>
    <row r="63" spans="1:10">
      <c r="A63" s="6"/>
      <c r="B63" s="2" t="s">
        <v>14</v>
      </c>
      <c r="C63" s="2"/>
      <c r="D63" s="2"/>
      <c r="E63" s="2"/>
      <c r="F63" s="2"/>
      <c r="G63" s="2"/>
      <c r="H63" s="2"/>
      <c r="I63" s="2"/>
      <c r="J63" s="2"/>
    </row>
    <row r="64" spans="1:10">
      <c r="A64" s="6"/>
      <c r="B64" s="2" t="s">
        <v>46</v>
      </c>
      <c r="C64" s="2" t="s">
        <v>40</v>
      </c>
      <c r="D64" s="2">
        <v>27</v>
      </c>
      <c r="E64" s="2">
        <v>2057693.05</v>
      </c>
      <c r="F64" s="2">
        <v>1456687.15</v>
      </c>
      <c r="G64" s="2">
        <v>101895</v>
      </c>
      <c r="H64" s="2"/>
      <c r="I64" s="2"/>
      <c r="J64" s="2">
        <v>633849.53</v>
      </c>
    </row>
    <row r="65" spans="1:10">
      <c r="A65" s="6"/>
      <c r="B65" s="2"/>
      <c r="C65" s="8" t="s">
        <v>45</v>
      </c>
      <c r="D65" s="8">
        <f>SUM(D64)</f>
        <v>27</v>
      </c>
      <c r="E65" s="8">
        <f t="shared" ref="E65:H66" si="25">SUM(E64)</f>
        <v>2057693.05</v>
      </c>
      <c r="F65" s="8">
        <f t="shared" si="25"/>
        <v>1456687.15</v>
      </c>
      <c r="G65" s="8">
        <f t="shared" si="25"/>
        <v>101895</v>
      </c>
      <c r="H65" s="8">
        <f t="shared" si="25"/>
        <v>0</v>
      </c>
      <c r="I65" s="8">
        <f t="shared" ref="I65:I66" si="26">SUM(I64)</f>
        <v>0</v>
      </c>
      <c r="J65" s="8">
        <f t="shared" ref="J65:J66" si="27">SUM(J64)</f>
        <v>633849.53</v>
      </c>
    </row>
    <row r="66" spans="1:10">
      <c r="A66" s="6"/>
      <c r="B66" s="2"/>
      <c r="C66" s="8" t="s">
        <v>48</v>
      </c>
      <c r="D66" s="8">
        <f>SUM(D65)</f>
        <v>27</v>
      </c>
      <c r="E66" s="8">
        <f t="shared" si="25"/>
        <v>2057693.05</v>
      </c>
      <c r="F66" s="8">
        <f t="shared" si="25"/>
        <v>1456687.15</v>
      </c>
      <c r="G66" s="8">
        <f t="shared" si="25"/>
        <v>101895</v>
      </c>
      <c r="H66" s="8">
        <f t="shared" si="25"/>
        <v>0</v>
      </c>
      <c r="I66" s="8">
        <f t="shared" si="26"/>
        <v>0</v>
      </c>
      <c r="J66" s="8">
        <f t="shared" si="27"/>
        <v>633849.53</v>
      </c>
    </row>
    <row r="67" spans="1:10">
      <c r="A67" s="6"/>
      <c r="B67" s="2" t="s">
        <v>15</v>
      </c>
      <c r="C67" s="2"/>
      <c r="D67" s="2"/>
      <c r="E67" s="2"/>
      <c r="F67" s="2"/>
      <c r="G67" s="2"/>
      <c r="H67" s="2"/>
      <c r="I67" s="2"/>
      <c r="J67" s="2"/>
    </row>
    <row r="68" spans="1:10">
      <c r="A68" s="6"/>
      <c r="B68" s="2" t="s">
        <v>46</v>
      </c>
      <c r="C68" s="2" t="s">
        <v>40</v>
      </c>
      <c r="D68" s="8">
        <v>18</v>
      </c>
      <c r="E68" s="8">
        <v>2256968.4951900006</v>
      </c>
      <c r="F68" s="8">
        <v>1653040.1334600004</v>
      </c>
      <c r="G68" s="8">
        <v>103350</v>
      </c>
      <c r="H68" s="8">
        <v>101303.24782</v>
      </c>
      <c r="I68" s="8"/>
      <c r="J68" s="8">
        <v>679260</v>
      </c>
    </row>
    <row r="69" spans="1:10">
      <c r="A69" s="6"/>
      <c r="B69" s="2"/>
      <c r="C69" s="8" t="s">
        <v>45</v>
      </c>
      <c r="D69" s="8">
        <f>SUM(D68)</f>
        <v>18</v>
      </c>
      <c r="E69" s="8">
        <f t="shared" ref="E69:J70" si="28">SUM(E68)</f>
        <v>2256968.4951900006</v>
      </c>
      <c r="F69" s="8">
        <f t="shared" si="28"/>
        <v>1653040.1334600004</v>
      </c>
      <c r="G69" s="8">
        <f t="shared" si="28"/>
        <v>103350</v>
      </c>
      <c r="H69" s="8">
        <f t="shared" si="28"/>
        <v>101303.24782</v>
      </c>
      <c r="I69" s="8">
        <f t="shared" si="28"/>
        <v>0</v>
      </c>
      <c r="J69" s="8">
        <f t="shared" si="28"/>
        <v>679260</v>
      </c>
    </row>
    <row r="70" spans="1:10">
      <c r="A70" s="6"/>
      <c r="B70" s="2"/>
      <c r="C70" s="8" t="s">
        <v>48</v>
      </c>
      <c r="D70" s="8">
        <f>SUM(D69)</f>
        <v>18</v>
      </c>
      <c r="E70" s="8">
        <f t="shared" si="28"/>
        <v>2256968.4951900006</v>
      </c>
      <c r="F70" s="8">
        <f t="shared" si="28"/>
        <v>1653040.1334600004</v>
      </c>
      <c r="G70" s="8">
        <f t="shared" si="28"/>
        <v>103350</v>
      </c>
      <c r="H70" s="8">
        <f t="shared" si="28"/>
        <v>101303.24782</v>
      </c>
      <c r="I70" s="8">
        <f t="shared" si="28"/>
        <v>0</v>
      </c>
      <c r="J70" s="8">
        <f t="shared" si="28"/>
        <v>679260</v>
      </c>
    </row>
    <row r="71" spans="1:10" ht="15.75">
      <c r="A71" s="6"/>
      <c r="B71" s="27" t="s">
        <v>50</v>
      </c>
      <c r="C71" s="28"/>
      <c r="D71" s="8">
        <f t="shared" ref="D71:J72" si="29">D56+D48+D40+D32+D24+D16+D6</f>
        <v>40</v>
      </c>
      <c r="E71" s="8">
        <f t="shared" si="29"/>
        <v>9454260.2459999993</v>
      </c>
      <c r="F71" s="8">
        <f t="shared" si="29"/>
        <v>1721000.4770000002</v>
      </c>
      <c r="G71" s="8">
        <f t="shared" si="29"/>
        <v>3210400</v>
      </c>
      <c r="H71" s="8">
        <f t="shared" si="29"/>
        <v>891162.29200000002</v>
      </c>
      <c r="I71" s="8">
        <f t="shared" si="29"/>
        <v>90000</v>
      </c>
      <c r="J71" s="8">
        <f t="shared" si="29"/>
        <v>3800623.9670000002</v>
      </c>
    </row>
    <row r="72" spans="1:10" ht="15.75">
      <c r="A72" s="6"/>
      <c r="B72" s="27" t="s">
        <v>51</v>
      </c>
      <c r="C72" s="28"/>
      <c r="D72" s="8">
        <f t="shared" si="29"/>
        <v>37</v>
      </c>
      <c r="E72" s="8">
        <f t="shared" si="29"/>
        <v>1480457.92</v>
      </c>
      <c r="F72" s="8">
        <f t="shared" si="29"/>
        <v>226590.79</v>
      </c>
      <c r="G72" s="8">
        <f t="shared" si="29"/>
        <v>425000</v>
      </c>
      <c r="H72" s="8">
        <f t="shared" si="29"/>
        <v>93081.98</v>
      </c>
      <c r="I72" s="8">
        <f t="shared" ref="I72:J72" si="30">I57+I49+I41+I33+I25+I17+I7</f>
        <v>85000</v>
      </c>
      <c r="J72" s="8">
        <f t="shared" si="30"/>
        <v>497489.62</v>
      </c>
    </row>
    <row r="73" spans="1:10" ht="15.75">
      <c r="A73" s="6"/>
      <c r="B73" s="27" t="s">
        <v>64</v>
      </c>
      <c r="C73" s="28"/>
      <c r="D73" s="8">
        <f>D8</f>
        <v>11</v>
      </c>
      <c r="E73" s="8">
        <f t="shared" ref="E73:J73" si="31">E8</f>
        <v>163753</v>
      </c>
      <c r="F73" s="8">
        <f t="shared" si="31"/>
        <v>12057</v>
      </c>
      <c r="G73" s="8">
        <f t="shared" si="31"/>
        <v>89600</v>
      </c>
      <c r="H73" s="8">
        <f t="shared" si="31"/>
        <v>6687</v>
      </c>
      <c r="I73" s="8">
        <f t="shared" si="31"/>
        <v>2908</v>
      </c>
      <c r="J73" s="8">
        <f t="shared" si="31"/>
        <v>59874</v>
      </c>
    </row>
    <row r="74" spans="1:10" ht="15.75">
      <c r="A74" s="6"/>
      <c r="B74" s="27" t="s">
        <v>65</v>
      </c>
      <c r="C74" s="28"/>
      <c r="D74" s="8">
        <f t="shared" ref="D74:J76" si="32">D9</f>
        <v>1</v>
      </c>
      <c r="E74" s="8">
        <f t="shared" si="32"/>
        <v>22474</v>
      </c>
      <c r="F74" s="8">
        <f t="shared" si="32"/>
        <v>3966</v>
      </c>
      <c r="G74" s="8">
        <f t="shared" si="32"/>
        <v>15000</v>
      </c>
      <c r="H74" s="8">
        <f t="shared" si="32"/>
        <v>0</v>
      </c>
      <c r="I74" s="8">
        <f t="shared" si="32"/>
        <v>3508</v>
      </c>
      <c r="J74" s="8">
        <f t="shared" si="32"/>
        <v>0</v>
      </c>
    </row>
    <row r="75" spans="1:10" ht="15.75">
      <c r="A75" s="6"/>
      <c r="B75" s="27" t="s">
        <v>66</v>
      </c>
      <c r="C75" s="28"/>
      <c r="D75" s="8">
        <f t="shared" si="32"/>
        <v>1</v>
      </c>
      <c r="E75" s="8">
        <f t="shared" si="32"/>
        <v>51450</v>
      </c>
      <c r="F75" s="8">
        <f t="shared" si="32"/>
        <v>0</v>
      </c>
      <c r="G75" s="8">
        <f t="shared" si="32"/>
        <v>10000</v>
      </c>
      <c r="H75" s="8">
        <f t="shared" si="32"/>
        <v>0</v>
      </c>
      <c r="I75" s="8">
        <f t="shared" si="32"/>
        <v>0</v>
      </c>
      <c r="J75" s="8">
        <f t="shared" si="32"/>
        <v>41450</v>
      </c>
    </row>
    <row r="76" spans="1:10" ht="15.75">
      <c r="A76" s="6"/>
      <c r="B76" s="27" t="s">
        <v>67</v>
      </c>
      <c r="C76" s="28"/>
      <c r="D76" s="8">
        <f t="shared" si="32"/>
        <v>1</v>
      </c>
      <c r="E76" s="8">
        <f t="shared" si="32"/>
        <v>466200</v>
      </c>
      <c r="F76" s="8">
        <f t="shared" si="32"/>
        <v>0</v>
      </c>
      <c r="G76" s="8">
        <f t="shared" si="32"/>
        <v>100000</v>
      </c>
      <c r="H76" s="8">
        <f t="shared" si="32"/>
        <v>0</v>
      </c>
      <c r="I76" s="8">
        <f t="shared" si="32"/>
        <v>0</v>
      </c>
      <c r="J76" s="8">
        <f t="shared" si="32"/>
        <v>366200</v>
      </c>
    </row>
    <row r="77" spans="1:10" ht="15.75">
      <c r="A77" s="6"/>
      <c r="B77" s="27" t="s">
        <v>52</v>
      </c>
      <c r="C77" s="28"/>
      <c r="D77" s="8">
        <f>D68+D64+D59+D51+D43+D35+D27+D19+D13</f>
        <v>85</v>
      </c>
      <c r="E77" s="8">
        <f t="shared" ref="E77:I77" si="33">E68+E64+E59+E51+E43+E35+E27+E19+E13</f>
        <v>7212363.120790001</v>
      </c>
      <c r="F77" s="8">
        <f t="shared" si="33"/>
        <v>4213047.949860001</v>
      </c>
      <c r="G77" s="8">
        <f t="shared" si="33"/>
        <v>594840</v>
      </c>
      <c r="H77" s="8">
        <f t="shared" si="33"/>
        <v>260424.26082000002</v>
      </c>
      <c r="I77" s="8">
        <f t="shared" si="33"/>
        <v>0</v>
      </c>
      <c r="J77" s="8">
        <f t="shared" ref="J77" si="34">J68+J64+J59+J51+J43+J35+J27+J19+J13</f>
        <v>2435443.02</v>
      </c>
    </row>
    <row r="78" spans="1:10" ht="15.75">
      <c r="A78" s="6"/>
      <c r="B78" s="27" t="s">
        <v>53</v>
      </c>
      <c r="C78" s="28"/>
      <c r="D78" s="8">
        <f>D60+D52+D44+D36+D28+D20</f>
        <v>38</v>
      </c>
      <c r="E78" s="8">
        <f t="shared" ref="E78:H78" si="35">E60+E52+E44+E36+E28+E20</f>
        <v>1592305.1600000001</v>
      </c>
      <c r="F78" s="8">
        <f t="shared" si="35"/>
        <v>476994.21299999993</v>
      </c>
      <c r="G78" s="8">
        <f t="shared" si="35"/>
        <v>310200</v>
      </c>
      <c r="H78" s="8">
        <f t="shared" si="35"/>
        <v>50938.831999999995</v>
      </c>
      <c r="I78" s="8"/>
      <c r="J78" s="8">
        <f t="shared" ref="J78" si="36">J60+J52+J44+J36+J28+J20</f>
        <v>922116.41400000011</v>
      </c>
    </row>
  </sheetData>
  <mergeCells count="9">
    <mergeCell ref="B71:C71"/>
    <mergeCell ref="B72:C72"/>
    <mergeCell ref="B77:C77"/>
    <mergeCell ref="B78:C78"/>
    <mergeCell ref="A1:J1"/>
    <mergeCell ref="B73:C73"/>
    <mergeCell ref="B74:C74"/>
    <mergeCell ref="B75:C75"/>
    <mergeCell ref="B76:C76"/>
  </mergeCells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G6" sqref="G6"/>
    </sheetView>
  </sheetViews>
  <sheetFormatPr defaultRowHeight="15"/>
  <cols>
    <col min="1" max="1" width="7.140625" customWidth="1"/>
    <col min="2" max="2" width="37" customWidth="1"/>
    <col min="4" max="4" width="10" customWidth="1"/>
    <col min="5" max="5" width="9.140625" customWidth="1"/>
    <col min="6" max="6" width="10.85546875" customWidth="1"/>
    <col min="7" max="7" width="14.85546875" customWidth="1"/>
    <col min="8" max="8" width="11" customWidth="1"/>
    <col min="9" max="9" width="10.7109375" bestFit="1" customWidth="1"/>
    <col min="10" max="10" width="8.42578125" customWidth="1"/>
    <col min="17" max="17" width="10.85546875" bestFit="1" customWidth="1"/>
  </cols>
  <sheetData>
    <row r="1" spans="1:23" ht="23.25">
      <c r="A1" s="30" t="s">
        <v>81</v>
      </c>
      <c r="B1" s="30"/>
      <c r="C1" s="30"/>
      <c r="D1" s="30"/>
      <c r="E1" s="30"/>
      <c r="F1" s="30"/>
      <c r="G1" s="30"/>
      <c r="H1" s="30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>
      <c r="A2" s="42" t="s">
        <v>74</v>
      </c>
      <c r="B2" s="42" t="s">
        <v>47</v>
      </c>
      <c r="C2" s="37" t="s">
        <v>76</v>
      </c>
      <c r="D2" s="37"/>
      <c r="E2" s="37"/>
      <c r="F2" s="37"/>
      <c r="G2" s="37"/>
      <c r="H2" s="37"/>
      <c r="U2" s="35" t="s">
        <v>80</v>
      </c>
      <c r="V2" s="31"/>
      <c r="W2" s="32"/>
    </row>
    <row r="3" spans="1:23" ht="42.75" customHeight="1">
      <c r="A3" s="43"/>
      <c r="B3" s="43"/>
      <c r="C3" s="37" t="s">
        <v>71</v>
      </c>
      <c r="D3" s="37"/>
      <c r="E3" s="37"/>
      <c r="F3" s="38" t="s">
        <v>75</v>
      </c>
      <c r="G3" s="39"/>
      <c r="H3" s="40"/>
      <c r="U3" s="36"/>
      <c r="V3" s="33"/>
      <c r="W3" s="34"/>
    </row>
    <row r="4" spans="1:23" ht="60">
      <c r="A4" s="44"/>
      <c r="B4" s="44"/>
      <c r="C4" s="18" t="s">
        <v>68</v>
      </c>
      <c r="D4" s="18" t="s">
        <v>69</v>
      </c>
      <c r="E4" s="18" t="s">
        <v>70</v>
      </c>
      <c r="F4" s="18" t="s">
        <v>68</v>
      </c>
      <c r="G4" s="18" t="s">
        <v>69</v>
      </c>
      <c r="H4" s="18" t="s">
        <v>70</v>
      </c>
      <c r="U4" s="18" t="s">
        <v>68</v>
      </c>
      <c r="V4" s="18" t="s">
        <v>69</v>
      </c>
      <c r="W4" s="18" t="s">
        <v>70</v>
      </c>
    </row>
    <row r="5" spans="1:23">
      <c r="A5" s="3">
        <v>1</v>
      </c>
      <c r="B5" s="2" t="s">
        <v>7</v>
      </c>
      <c r="C5" s="6"/>
      <c r="D5" s="6"/>
      <c r="E5" s="6"/>
      <c r="F5" s="6"/>
      <c r="G5" s="6"/>
      <c r="H5" s="6"/>
      <c r="U5" s="2"/>
      <c r="V5" s="2">
        <v>1</v>
      </c>
      <c r="W5" s="6"/>
    </row>
    <row r="6" spans="1:23">
      <c r="A6" s="3">
        <v>2</v>
      </c>
      <c r="B6" s="2" t="s">
        <v>12</v>
      </c>
      <c r="C6" s="2"/>
      <c r="D6" s="2">
        <v>29.9</v>
      </c>
      <c r="E6" s="2">
        <v>7.3</v>
      </c>
      <c r="F6" s="2"/>
      <c r="G6" s="2">
        <v>214</v>
      </c>
      <c r="H6" s="2">
        <v>60</v>
      </c>
      <c r="U6" s="2"/>
      <c r="V6" s="2">
        <v>5</v>
      </c>
      <c r="W6" s="2">
        <v>0</v>
      </c>
    </row>
    <row r="7" spans="1:23">
      <c r="A7" s="3">
        <v>3</v>
      </c>
      <c r="B7" s="2" t="s">
        <v>8</v>
      </c>
      <c r="C7" s="2">
        <v>23</v>
      </c>
      <c r="D7" s="2">
        <v>8</v>
      </c>
      <c r="E7" s="2">
        <v>4.3</v>
      </c>
      <c r="F7" s="2">
        <v>39.68</v>
      </c>
      <c r="G7" s="2">
        <v>40</v>
      </c>
      <c r="H7" s="2">
        <v>34.680999999999997</v>
      </c>
      <c r="U7" s="2">
        <v>6</v>
      </c>
      <c r="V7" s="2">
        <v>5</v>
      </c>
      <c r="W7" s="2">
        <v>4</v>
      </c>
    </row>
    <row r="8" spans="1:23">
      <c r="A8" s="3">
        <v>4</v>
      </c>
      <c r="B8" s="2" t="s">
        <v>9</v>
      </c>
      <c r="C8" s="2">
        <f>15.564+10.09</f>
        <v>25.654</v>
      </c>
      <c r="D8" s="2">
        <v>0.49</v>
      </c>
      <c r="E8" s="2">
        <v>0.49</v>
      </c>
      <c r="F8" s="2"/>
      <c r="G8" s="2"/>
      <c r="H8" s="2"/>
      <c r="U8" s="2">
        <v>4</v>
      </c>
      <c r="V8" s="2">
        <f>5+8</f>
        <v>13</v>
      </c>
      <c r="W8" s="2">
        <f>2+2</f>
        <v>4</v>
      </c>
    </row>
    <row r="9" spans="1:23">
      <c r="A9" s="3">
        <v>5</v>
      </c>
      <c r="B9" s="2" t="s">
        <v>10</v>
      </c>
      <c r="C9" s="2">
        <v>18.5</v>
      </c>
      <c r="D9" s="2">
        <v>8.3000000000000007</v>
      </c>
      <c r="E9" s="2"/>
      <c r="F9" s="2">
        <v>25.3</v>
      </c>
      <c r="G9" s="2">
        <v>4.5</v>
      </c>
      <c r="H9" s="2"/>
      <c r="U9" s="2">
        <v>4</v>
      </c>
      <c r="V9" s="2">
        <v>19</v>
      </c>
      <c r="W9" s="2"/>
    </row>
    <row r="10" spans="1:23">
      <c r="A10" s="3">
        <v>6</v>
      </c>
      <c r="B10" s="2" t="s">
        <v>11</v>
      </c>
      <c r="C10" s="2">
        <f>5.322+5.548</f>
        <v>10.870000000000001</v>
      </c>
      <c r="D10" s="2"/>
      <c r="E10" s="2"/>
      <c r="F10" s="2">
        <f>86.328+57.552</f>
        <v>143.88</v>
      </c>
      <c r="G10" s="2"/>
      <c r="H10" s="2"/>
      <c r="U10" s="2">
        <v>1</v>
      </c>
      <c r="V10" s="2">
        <v>1</v>
      </c>
      <c r="W10" s="2"/>
    </row>
    <row r="11" spans="1:23">
      <c r="A11" s="3">
        <v>7</v>
      </c>
      <c r="B11" s="2" t="s">
        <v>13</v>
      </c>
      <c r="C11" s="2">
        <v>5.58</v>
      </c>
      <c r="D11" s="2">
        <v>1</v>
      </c>
      <c r="E11" s="2">
        <v>1</v>
      </c>
      <c r="F11" s="2"/>
      <c r="G11" s="2"/>
      <c r="H11" s="2"/>
      <c r="U11" s="2"/>
      <c r="V11" s="2">
        <v>4</v>
      </c>
      <c r="W11" s="2">
        <v>1</v>
      </c>
    </row>
    <row r="12" spans="1:23">
      <c r="A12" s="3">
        <v>8</v>
      </c>
      <c r="B12" s="2" t="s">
        <v>14</v>
      </c>
      <c r="C12" s="2"/>
      <c r="D12" s="2"/>
      <c r="E12" s="2"/>
      <c r="F12" s="2"/>
      <c r="G12" s="2"/>
      <c r="H12" s="2"/>
      <c r="U12" s="2"/>
      <c r="V12" s="2"/>
      <c r="W12" s="2"/>
    </row>
    <row r="13" spans="1:23">
      <c r="A13" s="3">
        <v>9</v>
      </c>
      <c r="B13" s="2" t="s">
        <v>15</v>
      </c>
      <c r="C13" s="2"/>
      <c r="D13" s="2"/>
      <c r="E13" s="2"/>
      <c r="F13" s="2"/>
      <c r="G13" s="2"/>
      <c r="H13" s="2"/>
      <c r="U13" s="2"/>
      <c r="V13" s="2"/>
      <c r="W13" s="2"/>
    </row>
    <row r="14" spans="1:23" ht="15.75">
      <c r="A14" s="6"/>
      <c r="B14" s="13" t="s">
        <v>55</v>
      </c>
      <c r="C14" s="8">
        <f>SUM(C5:C13)</f>
        <v>83.603999999999999</v>
      </c>
      <c r="D14" s="8">
        <f t="shared" ref="D14:W14" si="0">SUM(D5:D13)</f>
        <v>47.69</v>
      </c>
      <c r="E14" s="8">
        <f t="shared" si="0"/>
        <v>13.09</v>
      </c>
      <c r="F14" s="8">
        <f t="shared" si="0"/>
        <v>208.86</v>
      </c>
      <c r="G14" s="8">
        <f t="shared" si="0"/>
        <v>258.5</v>
      </c>
      <c r="H14" s="8">
        <f t="shared" si="0"/>
        <v>94.680999999999997</v>
      </c>
      <c r="U14" s="8">
        <f t="shared" si="0"/>
        <v>15</v>
      </c>
      <c r="V14" s="8">
        <f t="shared" si="0"/>
        <v>48</v>
      </c>
      <c r="W14" s="8">
        <f t="shared" si="0"/>
        <v>9</v>
      </c>
    </row>
    <row r="15" spans="1:23">
      <c r="A15" s="42" t="s">
        <v>74</v>
      </c>
      <c r="B15" s="42" t="s">
        <v>47</v>
      </c>
      <c r="C15" s="37" t="s">
        <v>77</v>
      </c>
      <c r="D15" s="37"/>
      <c r="E15" s="37"/>
      <c r="F15" s="37"/>
      <c r="G15" s="37"/>
      <c r="H15" s="37"/>
      <c r="I15" s="20"/>
      <c r="J15" s="19"/>
    </row>
    <row r="16" spans="1:23">
      <c r="A16" s="43"/>
      <c r="B16" s="43"/>
      <c r="C16" s="37" t="s">
        <v>72</v>
      </c>
      <c r="D16" s="37"/>
      <c r="E16" s="37"/>
      <c r="F16" s="41" t="s">
        <v>73</v>
      </c>
      <c r="G16" s="41"/>
      <c r="H16" s="41"/>
      <c r="I16" s="20"/>
      <c r="J16" s="19"/>
    </row>
    <row r="17" spans="1:10" ht="62.25" customHeight="1">
      <c r="A17" s="44"/>
      <c r="B17" s="44"/>
      <c r="C17" s="18" t="s">
        <v>68</v>
      </c>
      <c r="D17" s="18" t="s">
        <v>69</v>
      </c>
      <c r="E17" s="18" t="s">
        <v>70</v>
      </c>
      <c r="F17" s="18" t="s">
        <v>68</v>
      </c>
      <c r="G17" s="18" t="s">
        <v>69</v>
      </c>
      <c r="H17" s="18" t="s">
        <v>70</v>
      </c>
      <c r="I17" s="20"/>
      <c r="J17" s="19"/>
    </row>
    <row r="18" spans="1:10">
      <c r="A18" s="3">
        <v>1</v>
      </c>
      <c r="B18" s="2" t="s">
        <v>7</v>
      </c>
      <c r="C18" s="6"/>
      <c r="D18" s="6"/>
      <c r="E18" s="6"/>
      <c r="F18" s="6"/>
      <c r="G18" s="6"/>
      <c r="H18" s="6"/>
      <c r="I18" s="20"/>
      <c r="J18" s="19"/>
    </row>
    <row r="19" spans="1:10">
      <c r="A19" s="3">
        <v>2</v>
      </c>
      <c r="B19" s="2" t="s">
        <v>12</v>
      </c>
      <c r="C19" s="2"/>
      <c r="D19" s="2">
        <v>21.8</v>
      </c>
      <c r="E19" s="2">
        <v>11.2</v>
      </c>
      <c r="F19" s="2"/>
      <c r="G19" s="2">
        <v>0.5</v>
      </c>
      <c r="H19" s="2">
        <v>0.5</v>
      </c>
      <c r="I19" s="20"/>
      <c r="J19" s="19"/>
    </row>
    <row r="20" spans="1:10">
      <c r="A20" s="3">
        <v>3</v>
      </c>
      <c r="B20" s="2" t="s">
        <v>8</v>
      </c>
      <c r="C20" s="2">
        <v>21.06</v>
      </c>
      <c r="D20" s="2">
        <v>10</v>
      </c>
      <c r="E20" s="2">
        <v>7.07</v>
      </c>
      <c r="F20" s="2"/>
      <c r="G20" s="2"/>
      <c r="H20" s="2"/>
      <c r="I20" s="20"/>
      <c r="J20" s="19"/>
    </row>
    <row r="21" spans="1:10">
      <c r="A21" s="3">
        <v>4</v>
      </c>
      <c r="B21" s="2" t="s">
        <v>9</v>
      </c>
      <c r="C21" s="2">
        <f>1.3+7.72</f>
        <v>9.02</v>
      </c>
      <c r="D21" s="2">
        <f>1.35+4.24</f>
        <v>5.59</v>
      </c>
      <c r="E21" s="2">
        <f>0.35+3.09</f>
        <v>3.44</v>
      </c>
      <c r="F21" s="2"/>
      <c r="G21" s="2"/>
      <c r="H21" s="2"/>
      <c r="I21" s="20"/>
      <c r="J21" s="19"/>
    </row>
    <row r="22" spans="1:10">
      <c r="A22" s="3">
        <v>5</v>
      </c>
      <c r="B22" s="2" t="s">
        <v>10</v>
      </c>
      <c r="C22" s="2">
        <v>9.1999999999999993</v>
      </c>
      <c r="D22" s="2"/>
      <c r="E22" s="2"/>
      <c r="F22" s="2">
        <v>4.5</v>
      </c>
      <c r="G22" s="2">
        <v>4.5</v>
      </c>
      <c r="H22" s="2"/>
      <c r="I22" s="20"/>
      <c r="J22" s="19"/>
    </row>
    <row r="23" spans="1:10">
      <c r="A23" s="3">
        <v>6</v>
      </c>
      <c r="B23" s="2" t="s">
        <v>11</v>
      </c>
      <c r="C23" s="2">
        <f>15.545+6.218</f>
        <v>21.762999999999998</v>
      </c>
      <c r="D23" s="2">
        <v>7.7119999999999997</v>
      </c>
      <c r="E23" s="2"/>
      <c r="F23" s="2"/>
      <c r="G23" s="2"/>
      <c r="H23" s="2"/>
      <c r="I23" s="19"/>
      <c r="J23" s="19"/>
    </row>
    <row r="24" spans="1:10">
      <c r="A24" s="3">
        <v>7</v>
      </c>
      <c r="B24" s="2" t="s">
        <v>13</v>
      </c>
      <c r="C24" s="2">
        <v>16.37</v>
      </c>
      <c r="D24" s="2">
        <v>46</v>
      </c>
      <c r="E24" s="2">
        <v>9.6</v>
      </c>
      <c r="F24" s="2"/>
      <c r="G24" s="2"/>
      <c r="H24" s="2"/>
    </row>
    <row r="25" spans="1:10">
      <c r="A25" s="3">
        <v>8</v>
      </c>
      <c r="B25" s="2" t="s">
        <v>14</v>
      </c>
      <c r="C25" s="2"/>
      <c r="D25" s="2"/>
      <c r="E25" s="2"/>
      <c r="F25" s="2"/>
      <c r="G25" s="2"/>
      <c r="H25" s="2"/>
    </row>
    <row r="26" spans="1:10">
      <c r="A26" s="3">
        <v>9</v>
      </c>
      <c r="B26" s="2" t="s">
        <v>15</v>
      </c>
      <c r="C26" s="2"/>
      <c r="D26" s="2"/>
      <c r="E26" s="2"/>
      <c r="F26" s="2"/>
      <c r="G26" s="2"/>
      <c r="H26" s="2"/>
    </row>
    <row r="27" spans="1:10" ht="15.75">
      <c r="A27" s="6"/>
      <c r="B27" s="13" t="s">
        <v>55</v>
      </c>
      <c r="C27" s="8">
        <f t="shared" ref="C27:H27" si="1">SUM(C18:C26)</f>
        <v>77.412999999999997</v>
      </c>
      <c r="D27" s="8">
        <f t="shared" si="1"/>
        <v>91.102000000000004</v>
      </c>
      <c r="E27" s="8">
        <f t="shared" si="1"/>
        <v>31.310000000000002</v>
      </c>
      <c r="F27" s="8">
        <f t="shared" si="1"/>
        <v>4.5</v>
      </c>
      <c r="G27" s="8">
        <f t="shared" si="1"/>
        <v>5</v>
      </c>
      <c r="H27" s="8">
        <f t="shared" si="1"/>
        <v>0.5</v>
      </c>
    </row>
    <row r="28" spans="1:10">
      <c r="A28" s="42" t="s">
        <v>74</v>
      </c>
      <c r="B28" s="42" t="s">
        <v>47</v>
      </c>
    </row>
    <row r="29" spans="1:10">
      <c r="A29" s="43"/>
      <c r="B29" s="43"/>
      <c r="C29" s="31" t="s">
        <v>78</v>
      </c>
      <c r="D29" s="31"/>
      <c r="E29" s="32"/>
      <c r="F29" s="35" t="s">
        <v>79</v>
      </c>
      <c r="G29" s="31"/>
      <c r="H29" s="32"/>
    </row>
    <row r="30" spans="1:10">
      <c r="A30" s="43"/>
      <c r="B30" s="43"/>
      <c r="C30" s="33"/>
      <c r="D30" s="33"/>
      <c r="E30" s="34"/>
      <c r="F30" s="36"/>
      <c r="G30" s="33"/>
      <c r="H30" s="34"/>
    </row>
    <row r="31" spans="1:10" ht="60">
      <c r="A31" s="44"/>
      <c r="B31" s="44"/>
      <c r="C31" s="21" t="s">
        <v>68</v>
      </c>
      <c r="D31" s="18" t="s">
        <v>69</v>
      </c>
      <c r="E31" s="18" t="s">
        <v>70</v>
      </c>
      <c r="F31" s="18" t="s">
        <v>68</v>
      </c>
      <c r="G31" s="18" t="s">
        <v>69</v>
      </c>
      <c r="H31" s="18" t="s">
        <v>70</v>
      </c>
    </row>
    <row r="32" spans="1:10">
      <c r="A32" s="3">
        <v>1</v>
      </c>
      <c r="B32" s="2" t="s">
        <v>7</v>
      </c>
      <c r="C32" s="6"/>
      <c r="D32" s="2">
        <v>20</v>
      </c>
      <c r="E32" s="2"/>
      <c r="F32" s="2"/>
      <c r="G32" s="2">
        <v>3.5</v>
      </c>
      <c r="H32" s="2"/>
    </row>
    <row r="33" spans="1:8">
      <c r="A33" s="3">
        <v>2</v>
      </c>
      <c r="B33" s="2" t="s">
        <v>12</v>
      </c>
      <c r="C33" s="2"/>
      <c r="D33" s="2">
        <v>34.299999999999997</v>
      </c>
      <c r="E33" s="2">
        <v>0</v>
      </c>
      <c r="F33" s="2"/>
      <c r="G33" s="2">
        <v>5.9</v>
      </c>
      <c r="H33" s="2">
        <v>0.1</v>
      </c>
    </row>
    <row r="34" spans="1:8">
      <c r="A34" s="3">
        <v>3</v>
      </c>
      <c r="B34" s="2" t="s">
        <v>8</v>
      </c>
      <c r="C34" s="2">
        <v>8.74</v>
      </c>
      <c r="D34" s="2">
        <v>20.5</v>
      </c>
      <c r="E34" s="2">
        <v>20.2</v>
      </c>
      <c r="F34" s="2">
        <v>2.1709999999999998</v>
      </c>
      <c r="G34" s="2">
        <v>0.5</v>
      </c>
      <c r="H34" s="2">
        <v>0.36199999999999999</v>
      </c>
    </row>
    <row r="35" spans="1:8">
      <c r="A35" s="3">
        <v>4</v>
      </c>
      <c r="B35" s="2" t="s">
        <v>9</v>
      </c>
      <c r="C35" s="2">
        <f>1.01+8.13</f>
        <v>9.14</v>
      </c>
      <c r="D35" s="2">
        <f>12.735+21.68</f>
        <v>34.414999999999999</v>
      </c>
      <c r="E35" s="2">
        <f>1.5+4.23</f>
        <v>5.73</v>
      </c>
      <c r="F35" s="2">
        <f>2.735+6.104</f>
        <v>8.8390000000000004</v>
      </c>
      <c r="G35" s="2">
        <f>5.18+11.4</f>
        <v>16.579999999999998</v>
      </c>
      <c r="H35" s="2">
        <f>2.03+3.39</f>
        <v>5.42</v>
      </c>
    </row>
    <row r="36" spans="1:8">
      <c r="A36" s="3">
        <v>5</v>
      </c>
      <c r="B36" s="2" t="s">
        <v>10</v>
      </c>
      <c r="C36" s="2">
        <v>115.5</v>
      </c>
      <c r="D36" s="2">
        <v>83.3</v>
      </c>
      <c r="E36" s="2">
        <v>11</v>
      </c>
      <c r="F36" s="2">
        <v>25.4</v>
      </c>
      <c r="G36" s="2">
        <v>18.5</v>
      </c>
      <c r="H36" s="2">
        <v>3</v>
      </c>
    </row>
    <row r="37" spans="1:8">
      <c r="A37" s="3">
        <v>6</v>
      </c>
      <c r="B37" s="2" t="s">
        <v>11</v>
      </c>
      <c r="C37" s="2">
        <v>3.38</v>
      </c>
      <c r="D37" s="2">
        <f>40.1+24.295</f>
        <v>64.39500000000001</v>
      </c>
      <c r="E37" s="2">
        <f>27.075+2.8</f>
        <v>29.875</v>
      </c>
      <c r="F37" s="2"/>
      <c r="G37" s="2"/>
      <c r="H37" s="2"/>
    </row>
    <row r="38" spans="1:8">
      <c r="A38" s="3">
        <v>7</v>
      </c>
      <c r="B38" s="2" t="s">
        <v>13</v>
      </c>
      <c r="C38" s="2">
        <v>3</v>
      </c>
      <c r="D38" s="2">
        <v>8.5</v>
      </c>
      <c r="E38" s="2">
        <v>0.5</v>
      </c>
      <c r="F38" s="2">
        <v>2.95</v>
      </c>
      <c r="G38" s="2">
        <v>2.5</v>
      </c>
      <c r="H38" s="2">
        <v>1.02</v>
      </c>
    </row>
    <row r="39" spans="1:8">
      <c r="A39" s="3">
        <v>8</v>
      </c>
      <c r="B39" s="2" t="s">
        <v>14</v>
      </c>
      <c r="C39" s="2"/>
      <c r="D39" s="2"/>
      <c r="E39" s="2"/>
      <c r="F39" s="2"/>
      <c r="G39" s="2"/>
      <c r="H39" s="2"/>
    </row>
    <row r="40" spans="1:8">
      <c r="A40" s="3">
        <v>9</v>
      </c>
      <c r="B40" s="2" t="s">
        <v>15</v>
      </c>
      <c r="C40" s="2"/>
      <c r="D40" s="2"/>
      <c r="E40" s="2"/>
      <c r="F40" s="2"/>
      <c r="G40" s="2"/>
      <c r="H40" s="2"/>
    </row>
    <row r="41" spans="1:8" ht="15.75">
      <c r="A41" s="6"/>
      <c r="B41" s="13" t="s">
        <v>55</v>
      </c>
      <c r="C41" s="8">
        <f t="shared" ref="C41:H41" si="2">SUM(C32:C40)</f>
        <v>139.76</v>
      </c>
      <c r="D41" s="8">
        <f t="shared" si="2"/>
        <v>265.40999999999997</v>
      </c>
      <c r="E41" s="8">
        <f t="shared" si="2"/>
        <v>67.305000000000007</v>
      </c>
      <c r="F41" s="8">
        <f t="shared" si="2"/>
        <v>39.36</v>
      </c>
      <c r="G41" s="8">
        <f t="shared" si="2"/>
        <v>47.48</v>
      </c>
      <c r="H41" s="8">
        <f t="shared" si="2"/>
        <v>9.9019999999999992</v>
      </c>
    </row>
    <row r="42" spans="1:8">
      <c r="A42" s="42" t="s">
        <v>74</v>
      </c>
      <c r="B42" s="42" t="s">
        <v>47</v>
      </c>
      <c r="C42" s="37" t="s">
        <v>80</v>
      </c>
      <c r="D42" s="37"/>
      <c r="E42" s="37"/>
    </row>
    <row r="43" spans="1:8">
      <c r="A43" s="43"/>
      <c r="B43" s="43"/>
      <c r="C43" s="37"/>
      <c r="D43" s="37"/>
      <c r="E43" s="37"/>
    </row>
    <row r="44" spans="1:8" ht="60">
      <c r="A44" s="44"/>
      <c r="B44" s="44"/>
      <c r="C44" s="18" t="s">
        <v>68</v>
      </c>
      <c r="D44" s="18" t="s">
        <v>69</v>
      </c>
      <c r="E44" s="18" t="s">
        <v>70</v>
      </c>
    </row>
    <row r="45" spans="1:8">
      <c r="A45" s="3">
        <v>1</v>
      </c>
      <c r="B45" s="2" t="s">
        <v>7</v>
      </c>
      <c r="C45" s="2"/>
      <c r="D45" s="2">
        <v>1</v>
      </c>
      <c r="E45" s="6"/>
    </row>
    <row r="46" spans="1:8">
      <c r="A46" s="3">
        <v>2</v>
      </c>
      <c r="B46" s="2" t="s">
        <v>12</v>
      </c>
      <c r="C46" s="2"/>
      <c r="D46" s="2">
        <v>5</v>
      </c>
      <c r="E46" s="2">
        <v>0</v>
      </c>
    </row>
    <row r="47" spans="1:8">
      <c r="A47" s="3">
        <v>3</v>
      </c>
      <c r="B47" s="2" t="s">
        <v>8</v>
      </c>
      <c r="C47" s="2">
        <v>6</v>
      </c>
      <c r="D47" s="2">
        <v>5</v>
      </c>
      <c r="E47" s="2">
        <v>4</v>
      </c>
    </row>
    <row r="48" spans="1:8">
      <c r="A48" s="3">
        <v>4</v>
      </c>
      <c r="B48" s="2" t="s">
        <v>9</v>
      </c>
      <c r="C48" s="2">
        <v>4</v>
      </c>
      <c r="D48" s="2">
        <f>5+8</f>
        <v>13</v>
      </c>
      <c r="E48" s="2">
        <f>2+2</f>
        <v>4</v>
      </c>
    </row>
    <row r="49" spans="1:5">
      <c r="A49" s="3">
        <v>5</v>
      </c>
      <c r="B49" s="2" t="s">
        <v>10</v>
      </c>
      <c r="C49" s="2">
        <v>4</v>
      </c>
      <c r="D49" s="2">
        <v>19</v>
      </c>
      <c r="E49" s="2"/>
    </row>
    <row r="50" spans="1:5">
      <c r="A50" s="3">
        <v>6</v>
      </c>
      <c r="B50" s="2" t="s">
        <v>11</v>
      </c>
      <c r="C50" s="2">
        <v>1</v>
      </c>
      <c r="D50" s="2">
        <v>1</v>
      </c>
      <c r="E50" s="2"/>
    </row>
    <row r="51" spans="1:5">
      <c r="A51" s="3">
        <v>7</v>
      </c>
      <c r="B51" s="2" t="s">
        <v>13</v>
      </c>
      <c r="C51" s="2"/>
      <c r="D51" s="2">
        <v>4</v>
      </c>
      <c r="E51" s="2">
        <v>1</v>
      </c>
    </row>
    <row r="52" spans="1:5">
      <c r="A52" s="3">
        <v>8</v>
      </c>
      <c r="B52" s="2" t="s">
        <v>14</v>
      </c>
      <c r="C52" s="2"/>
      <c r="D52" s="2"/>
      <c r="E52" s="2"/>
    </row>
    <row r="53" spans="1:5">
      <c r="A53" s="3">
        <v>9</v>
      </c>
      <c r="B53" s="2" t="s">
        <v>15</v>
      </c>
      <c r="C53" s="2"/>
      <c r="D53" s="2"/>
      <c r="E53" s="2"/>
    </row>
    <row r="54" spans="1:5" ht="15.75">
      <c r="A54" s="6"/>
      <c r="B54" s="13" t="s">
        <v>55</v>
      </c>
      <c r="C54" s="8">
        <f t="shared" ref="C54:E54" si="3">SUM(C45:C53)</f>
        <v>15</v>
      </c>
      <c r="D54" s="8">
        <f t="shared" si="3"/>
        <v>48</v>
      </c>
      <c r="E54" s="8">
        <f t="shared" si="3"/>
        <v>9</v>
      </c>
    </row>
  </sheetData>
  <mergeCells count="19">
    <mergeCell ref="C42:E43"/>
    <mergeCell ref="A2:A4"/>
    <mergeCell ref="B2:B4"/>
    <mergeCell ref="A15:A17"/>
    <mergeCell ref="B15:B17"/>
    <mergeCell ref="B28:B31"/>
    <mergeCell ref="A28:A31"/>
    <mergeCell ref="A42:A44"/>
    <mergeCell ref="B42:B44"/>
    <mergeCell ref="A1:H1"/>
    <mergeCell ref="C29:E30"/>
    <mergeCell ref="F29:H30"/>
    <mergeCell ref="U2:W3"/>
    <mergeCell ref="C3:E3"/>
    <mergeCell ref="F3:H3"/>
    <mergeCell ref="C16:E16"/>
    <mergeCell ref="F16:H16"/>
    <mergeCell ref="C2:H2"/>
    <mergeCell ref="C15:H15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bajet kharcha </vt:lpstr>
      <vt:lpstr>योजना विवरण</vt:lpstr>
      <vt:lpstr>दायित्व</vt:lpstr>
      <vt:lpstr>भौतिक</vt:lpstr>
      <vt:lpstr>भौतिक!Print_Titles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2021-06-10T08:01:22Z</dcterms:modified>
</cp:coreProperties>
</file>